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1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externalReferences>
    <externalReference r:id="rId11"/>
  </externalReferences>
  <definedNames>
    <definedName name="_xlnm.Print_Area" localSheetId="5">'BS'!$A$1:$K$77</definedName>
    <definedName name="_xlnm.Print_Area" localSheetId="7">'CF-stmt'!$A$1:$L$135</definedName>
    <definedName name="_xlnm.Print_Titles" localSheetId="7">'CF-stmt'!$1:$13</definedName>
  </definedNames>
  <calcPr fullCalcOnLoad="1"/>
</workbook>
</file>

<file path=xl/sharedStrings.xml><?xml version="1.0" encoding="utf-8"?>
<sst xmlns="http://schemas.openxmlformats.org/spreadsheetml/2006/main" count="369" uniqueCount="207">
  <si>
    <t>Taxation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</si>
  <si>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</si>
  <si>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</si>
  <si>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</si>
  <si>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</si>
  <si>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</si>
  <si>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</si>
  <si>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</si>
  <si>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</si>
  <si>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</si>
  <si>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</si>
  <si>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</si>
  <si>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</si>
  <si>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Minority Interests</t>
  </si>
  <si>
    <t>Hire Purchase Creditors</t>
  </si>
  <si>
    <t>N/A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</si>
  <si>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</si>
  <si>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</si>
  <si>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</si>
  <si>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</si>
  <si>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</si>
  <si>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</si>
  <si>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</si>
  <si>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</si>
  <si>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</si>
  <si>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</si>
  <si>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</si>
  <si>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</si>
  <si>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</si>
  <si>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</si>
  <si>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</si>
  <si>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</si>
  <si>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</si>
  <si>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</si>
  <si>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</si>
  <si>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</si>
  <si>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</si>
  <si>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</si>
  <si>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</si>
  <si>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</si>
  <si>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</si>
  <si>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 xml:space="preserve">   Interest income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</si>
  <si>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</si>
  <si>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</si>
  <si>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</si>
  <si>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</si>
  <si>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</si>
  <si>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</si>
  <si>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</si>
  <si>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</si>
  <si>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</si>
  <si>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</si>
  <si>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</si>
  <si>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</si>
  <si>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</si>
  <si>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</si>
  <si>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</si>
  <si>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</si>
  <si>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</si>
  <si>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</si>
  <si>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</si>
  <si>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</si>
  <si>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</si>
  <si>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</si>
  <si>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</si>
  <si>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</si>
  <si>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</si>
  <si>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</si>
  <si>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</si>
  <si>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</si>
  <si>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</si>
  <si>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</si>
  <si>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Profits</t>
  </si>
  <si>
    <t xml:space="preserve">Retained </t>
  </si>
  <si>
    <t>Corresponding</t>
  </si>
  <si>
    <t>quarter ended</t>
  </si>
  <si>
    <t>Preceding Year</t>
  </si>
  <si>
    <t>Equity</t>
  </si>
  <si>
    <t>Attributable to equity holders of the parent company</t>
  </si>
  <si>
    <t>Total Equity</t>
  </si>
  <si>
    <t>Attributable to:</t>
  </si>
  <si>
    <t>Equity holders of the parent</t>
  </si>
  <si>
    <t xml:space="preserve"> equity holders of the parent (sen)</t>
  </si>
  <si>
    <t xml:space="preserve">Net assets per share attributable to </t>
  </si>
  <si>
    <t>Investment Property</t>
  </si>
  <si>
    <t>Share of results of an</t>
  </si>
  <si>
    <t xml:space="preserve">   Investment in associated company</t>
  </si>
  <si>
    <t>Cash generated from operations</t>
  </si>
  <si>
    <t>(Company No. 287036-X)</t>
  </si>
  <si>
    <t>Land held for development</t>
  </si>
  <si>
    <t xml:space="preserve"> </t>
  </si>
  <si>
    <t>Property Development Costs</t>
  </si>
  <si>
    <t>Prepaid Land Lease Payments</t>
  </si>
  <si>
    <t>As at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</si>
  <si>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</si>
  <si>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</si>
  <si>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</si>
  <si>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</si>
  <si>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</si>
  <si>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</si>
  <si>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 xml:space="preserve">GSB GROUP BERHAD </t>
  </si>
  <si>
    <t xml:space="preserve">   Accrued billings</t>
  </si>
  <si>
    <t>Accrued Billings</t>
  </si>
  <si>
    <t>Property, Plant and Equipment</t>
  </si>
  <si>
    <t xml:space="preserve">   Amortisation of prepaid lease payments</t>
  </si>
  <si>
    <t>Income tax refunded</t>
  </si>
  <si>
    <t xml:space="preserve">   Property development costs</t>
  </si>
  <si>
    <t>Current Year To Date</t>
  </si>
  <si>
    <t>Net cash flows generated from operating activities</t>
  </si>
  <si>
    <t>Net cash used in investing activities</t>
  </si>
  <si>
    <t>Amount due to contract customer</t>
  </si>
  <si>
    <t>(Accumulated losses)/Retained Profit</t>
  </si>
  <si>
    <t>Adjustment for non-cash flows:-</t>
  </si>
  <si>
    <t xml:space="preserve">   Depreciation of property, plant &amp; equipment</t>
  </si>
  <si>
    <t xml:space="preserve">   Amount due to contract customer</t>
  </si>
  <si>
    <t xml:space="preserve">   Allowance for doubtful debts / (written back)</t>
  </si>
  <si>
    <t>Annual Audited Financial Statements for the year ended 31 March 2008)</t>
  </si>
  <si>
    <t>Audited Financial Statements for the year ended 31 March 2008)</t>
  </si>
  <si>
    <r>
      <t xml:space="preserve">At 1 April 2008 - </t>
    </r>
    <r>
      <rPr>
        <b/>
        <sz val="10"/>
        <rFont val="Times New Roman"/>
        <family val="1"/>
      </rPr>
      <t xml:space="preserve">Audited </t>
    </r>
  </si>
  <si>
    <t>Minority</t>
  </si>
  <si>
    <t>Interest</t>
  </si>
  <si>
    <r>
      <t>At 1 April 2007 -</t>
    </r>
    <r>
      <rPr>
        <b/>
        <sz val="10"/>
        <rFont val="Times New Roman"/>
        <family val="1"/>
      </rPr>
      <t xml:space="preserve"> Audited </t>
    </r>
  </si>
  <si>
    <t xml:space="preserve">   Interest received </t>
  </si>
  <si>
    <t>with the Annual Audited Financial Statements for the year ended 31st March 2008)</t>
  </si>
  <si>
    <t>(Audited)</t>
  </si>
  <si>
    <t>3 months ended</t>
  </si>
  <si>
    <t>Profit/(Loss) before taxation</t>
  </si>
  <si>
    <t xml:space="preserve">Condensed Consolidated Statements of Changes in Equity </t>
  </si>
  <si>
    <t>Gain on disposal of a subsidiary</t>
  </si>
  <si>
    <t xml:space="preserve">    company</t>
  </si>
  <si>
    <t>6 months ended</t>
  </si>
  <si>
    <t xml:space="preserve">   Gain on disposal of a subsidiary company</t>
  </si>
  <si>
    <t xml:space="preserve">   Investment in development properties</t>
  </si>
  <si>
    <t xml:space="preserve">   Disposal of subsidiary company</t>
  </si>
  <si>
    <t>Continuing operations:</t>
  </si>
  <si>
    <t>Discontinued operations:</t>
  </si>
  <si>
    <t xml:space="preserve">   (Gain)/Loss in disposal of other investment</t>
  </si>
  <si>
    <t xml:space="preserve">   (Gain)/Loss in disposal of property,plant &amp; equipment</t>
  </si>
  <si>
    <t xml:space="preserve">   Proceeds from disposal of property,plant &amp; equipment</t>
  </si>
  <si>
    <t xml:space="preserve">   Purchases of property,plant &amp; equipment</t>
  </si>
  <si>
    <t xml:space="preserve">   Purchases of investment property</t>
  </si>
  <si>
    <t xml:space="preserve"> - from continuing operations</t>
  </si>
  <si>
    <t xml:space="preserve"> - from discontinued operations</t>
  </si>
  <si>
    <t xml:space="preserve">   Provision for impairment in PPE</t>
  </si>
  <si>
    <t xml:space="preserve">    continuing operations</t>
  </si>
  <si>
    <t>Loss for the period from discontinued</t>
  </si>
  <si>
    <t xml:space="preserve">    operations, net of tax</t>
  </si>
  <si>
    <t>Net cash flow from discontinued operations</t>
  </si>
  <si>
    <t>Cash and cash equivalents comprise :</t>
  </si>
  <si>
    <t>Cash and cash equivalents from discontinued operations</t>
  </si>
  <si>
    <t>Notes</t>
  </si>
  <si>
    <t>(Restated)**</t>
  </si>
  <si>
    <t>Page 1 of 14</t>
  </si>
  <si>
    <t>Page 2 of 14</t>
  </si>
  <si>
    <t>Page 3 of 14</t>
  </si>
  <si>
    <t>Page 4 of 14</t>
  </si>
  <si>
    <t>Page 5 of 14</t>
  </si>
  <si>
    <t xml:space="preserve">Earnings/(Loss) per share attributable to </t>
  </si>
  <si>
    <t>(Restated)*</t>
  </si>
  <si>
    <t>* Please refer Explanatory Note 4 (iii).</t>
  </si>
  <si>
    <t>Net cash used in financing activities</t>
  </si>
  <si>
    <t xml:space="preserve">Net change in Cash and Cash Equivalents from </t>
  </si>
  <si>
    <t xml:space="preserve">   continuing operations</t>
  </si>
  <si>
    <t>Cash and bank balances less bank overdraft</t>
  </si>
  <si>
    <t>Deposit with licensed banks</t>
  </si>
  <si>
    <t>9 months ended</t>
  </si>
  <si>
    <t>12 months ended</t>
  </si>
  <si>
    <t xml:space="preserve">   Allowance for impairment of investment in associates</t>
  </si>
  <si>
    <t xml:space="preserve">   Depreciation of investment property</t>
  </si>
  <si>
    <t xml:space="preserve">   Inventories written off</t>
  </si>
  <si>
    <t xml:space="preserve">   Unrealised foreign exchange gain - net</t>
  </si>
  <si>
    <t xml:space="preserve">   Investment in subsidiary company</t>
  </si>
  <si>
    <t xml:space="preserve">   (Repayment)/Proceed of bankers' acceptance</t>
  </si>
  <si>
    <t xml:space="preserve">   Basic </t>
  </si>
  <si>
    <t>* Please refer Explanatory Note 4 (ii).</t>
  </si>
  <si>
    <t xml:space="preserve">   equity holders of the parent  (sen)</t>
  </si>
  <si>
    <t>Assets classified as held for sale*</t>
  </si>
  <si>
    <t>* Please refer Explanatory Note 4 (i).</t>
  </si>
  <si>
    <t xml:space="preserve">   (Repayment)/Proceed of hire purchase creditors</t>
  </si>
  <si>
    <t>Allowance for impairment of investment</t>
  </si>
  <si>
    <t xml:space="preserve">    in associated company</t>
  </si>
  <si>
    <t>31 March 2009</t>
  </si>
  <si>
    <t>31 March 2008</t>
  </si>
  <si>
    <t xml:space="preserve">   Acquisition of a subsidiary,net of cash acquired</t>
  </si>
  <si>
    <t xml:space="preserve">   Acquisition of remaining equity shares in a subsidiary </t>
  </si>
  <si>
    <t xml:space="preserve">   from minority shareholder</t>
  </si>
  <si>
    <t xml:space="preserve">   Loss on disposal of a associate company</t>
  </si>
  <si>
    <t xml:space="preserve">   Proceeds from disposal of associate company</t>
  </si>
  <si>
    <t xml:space="preserve">   Proceed/(Repayment) of term loan borrowing</t>
  </si>
  <si>
    <t>(Loss)/Profit from operations</t>
  </si>
  <si>
    <t>(Loss)/Profit before tax</t>
  </si>
  <si>
    <t xml:space="preserve">(Loss)/Profit for the period from </t>
  </si>
  <si>
    <t>Loss for the period</t>
  </si>
  <si>
    <t>For the Year Ended 31 March 2009</t>
  </si>
  <si>
    <t>Loss on disposal of  associate</t>
  </si>
  <si>
    <t>Investment in Associate Company</t>
  </si>
  <si>
    <t>Net Loss for the year</t>
  </si>
  <si>
    <t>Revaluation surplus</t>
  </si>
  <si>
    <t>For the Year Ended 31 March 2008</t>
  </si>
  <si>
    <t>Perceding Year To Date</t>
  </si>
  <si>
    <t>Net loss for the year</t>
  </si>
  <si>
    <t>Acquisition of minority interest</t>
  </si>
  <si>
    <t>Realisation of revaluation reserve</t>
  </si>
  <si>
    <t>Cash and cash equivalents at beginning of year</t>
  </si>
  <si>
    <t>Cash and Cash equivalents at end of year</t>
  </si>
  <si>
    <t xml:space="preserve">    associate company</t>
  </si>
  <si>
    <t xml:space="preserve">   Share of result of an associate company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</si>
</sst>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171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2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right"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1" xfId="15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179" fontId="1" fillId="0" borderId="9" xfId="15" applyNumberFormat="1" applyFont="1" applyFill="1" applyBorder="1" applyAlignment="1">
      <alignment horizontal="right"/>
    </xf>
    <xf numFmtId="179" fontId="1" fillId="0" borderId="10" xfId="15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79" fontId="3" fillId="0" borderId="0" xfId="15" applyNumberFormat="1" applyFont="1" applyFill="1" applyAlignment="1">
      <alignment horizontal="center"/>
    </xf>
    <xf numFmtId="0" fontId="11" fillId="0" borderId="0" xfId="0" applyFont="1" applyAlignment="1">
      <alignment/>
    </xf>
    <xf numFmtId="179" fontId="1" fillId="0" borderId="12" xfId="15" applyNumberFormat="1" applyFont="1" applyFill="1" applyBorder="1" applyAlignment="1">
      <alignment horizontal="right"/>
    </xf>
    <xf numFmtId="0" fontId="1" fillId="0" borderId="6" xfId="0" applyFont="1" applyBorder="1" applyAlignment="1">
      <alignment/>
    </xf>
    <xf numFmtId="171" fontId="1" fillId="0" borderId="6" xfId="15" applyFont="1" applyBorder="1" applyAlignment="1">
      <alignment/>
    </xf>
    <xf numFmtId="0" fontId="1" fillId="0" borderId="7" xfId="0" applyFont="1" applyBorder="1" applyAlignment="1">
      <alignment/>
    </xf>
    <xf numFmtId="38" fontId="1" fillId="0" borderId="4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15" fontId="6" fillId="0" borderId="0" xfId="0" applyNumberFormat="1" applyFont="1" applyAlignment="1" quotePrefix="1">
      <alignment/>
    </xf>
    <xf numFmtId="179" fontId="2" fillId="0" borderId="0" xfId="0" applyNumberFormat="1" applyFont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Alignment="1">
      <alignment/>
    </xf>
    <xf numFmtId="179" fontId="3" fillId="0" borderId="0" xfId="15" applyNumberFormat="1" applyFont="1" applyFill="1" applyAlignment="1">
      <alignment/>
    </xf>
    <xf numFmtId="14" fontId="11" fillId="0" borderId="0" xfId="15" applyNumberFormat="1" applyFont="1" applyFill="1" applyAlignment="1">
      <alignment horizontal="right"/>
    </xf>
    <xf numFmtId="179" fontId="1" fillId="0" borderId="8" xfId="15" applyNumberFormat="1" applyFont="1" applyFill="1" applyBorder="1" applyAlignment="1">
      <alignment horizontal="right"/>
    </xf>
    <xf numFmtId="179" fontId="1" fillId="0" borderId="2" xfId="15" applyNumberFormat="1" applyFont="1" applyFill="1" applyBorder="1" applyAlignment="1">
      <alignment horizontal="right"/>
    </xf>
    <xf numFmtId="179" fontId="1" fillId="0" borderId="3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9" fontId="1" fillId="0" borderId="0" xfId="15" applyNumberFormat="1" applyFont="1" applyFill="1" applyBorder="1" applyAlignment="1">
      <alignment horizontal="center"/>
    </xf>
    <xf numFmtId="14" fontId="11" fillId="0" borderId="0" xfId="15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5" fontId="1" fillId="0" borderId="1" xfId="0" applyNumberFormat="1" applyFont="1" applyBorder="1" applyAlignment="1" quotePrefix="1">
      <alignment/>
    </xf>
    <xf numFmtId="38" fontId="3" fillId="0" borderId="0" xfId="0" applyNumberFormat="1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8" fontId="3" fillId="0" borderId="0" xfId="0" applyNumberFormat="1" applyFont="1" applyFill="1" applyAlignment="1" quotePrefix="1">
      <alignment horizontal="right"/>
    </xf>
    <xf numFmtId="179" fontId="1" fillId="0" borderId="5" xfId="15" applyNumberFormat="1" applyFont="1" applyFill="1" applyBorder="1" applyAlignment="1">
      <alignment/>
    </xf>
    <xf numFmtId="179" fontId="1" fillId="0" borderId="6" xfId="15" applyNumberFormat="1" applyFont="1" applyFill="1" applyBorder="1" applyAlignment="1">
      <alignment/>
    </xf>
    <xf numFmtId="179" fontId="1" fillId="0" borderId="7" xfId="15" applyNumberFormat="1" applyFont="1" applyFill="1" applyBorder="1" applyAlignment="1">
      <alignment/>
    </xf>
    <xf numFmtId="14" fontId="3" fillId="0" borderId="1" xfId="0" applyNumberFormat="1" applyFont="1" applyBorder="1" applyAlignment="1">
      <alignment horizontal="center"/>
    </xf>
    <xf numFmtId="179" fontId="1" fillId="0" borderId="1" xfId="15" applyNumberFormat="1" applyFont="1" applyFill="1" applyBorder="1" applyAlignment="1">
      <alignment/>
    </xf>
    <xf numFmtId="171" fontId="1" fillId="0" borderId="0" xfId="15" applyFont="1" applyAlignment="1">
      <alignment/>
    </xf>
    <xf numFmtId="0" fontId="1" fillId="0" borderId="6" xfId="0" applyFont="1" applyFill="1" applyBorder="1" applyAlignment="1">
      <alignment/>
    </xf>
    <xf numFmtId="171" fontId="1" fillId="0" borderId="6" xfId="15" applyFont="1" applyFill="1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1" fontId="1" fillId="0" borderId="0" xfId="15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1" fillId="0" borderId="12" xfId="15" applyNumberFormat="1" applyFont="1" applyBorder="1" applyAlignment="1">
      <alignment/>
    </xf>
    <xf numFmtId="179" fontId="1" fillId="0" borderId="9" xfId="15" applyNumberFormat="1" applyFont="1" applyBorder="1" applyAlignment="1">
      <alignment/>
    </xf>
    <xf numFmtId="179" fontId="1" fillId="0" borderId="10" xfId="15" applyNumberFormat="1" applyFont="1" applyBorder="1" applyAlignment="1">
      <alignment/>
    </xf>
    <xf numFmtId="179" fontId="1" fillId="0" borderId="13" xfId="15" applyNumberFormat="1" applyFont="1" applyBorder="1" applyAlignment="1">
      <alignment/>
    </xf>
    <xf numFmtId="37" fontId="3" fillId="0" borderId="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66</xdr:row>
      <xdr:rowOff>0</xdr:rowOff>
    </xdr:from>
    <xdr:to>
      <xdr:col>0</xdr:col>
      <xdr:colOff>609600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\FYHONG\QRTYRPRT\QRTYRPRT310308\incomesttmentYE31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PL"/>
      <sheetName val="BS"/>
      <sheetName val="CF-CIE"/>
      <sheetName val="CF-stmt"/>
    </sheetNames>
    <sheetDataSet>
      <sheetData sheetId="4">
        <row r="1">
          <cell r="A1" t="str">
            <v>GSB GROUP BERHAD </v>
          </cell>
        </row>
        <row r="2">
          <cell r="A2" t="str">
            <v>(Company No. 287036-X)</v>
          </cell>
        </row>
        <row r="46"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A1">
      <selection activeCell="I30838" sqref="I30838"/>
    </sheetView>
  </sheetViews>
  <sheetFormatPr defaultColWidth="9.140625" defaultRowHeight="12.75"/>
  <sheetData>
    <row r="1" ht="12.75">
      <c r="A1" t="s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23">
      <selection activeCell="Q48" sqref="Q48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8515625" style="1" customWidth="1"/>
    <col min="4" max="4" width="10.8515625" style="1" customWidth="1"/>
    <col min="5" max="5" width="3.7109375" style="1" customWidth="1"/>
    <col min="6" max="6" width="13.8515625" style="1" customWidth="1"/>
    <col min="7" max="7" width="10.7109375" style="1" hidden="1" customWidth="1"/>
    <col min="8" max="8" width="3.7109375" style="1" hidden="1" customWidth="1"/>
    <col min="9" max="9" width="13.8515625" style="1" hidden="1" customWidth="1"/>
    <col min="10" max="10" width="10.7109375" style="1" hidden="1" customWidth="1"/>
    <col min="11" max="11" width="3.7109375" style="1" hidden="1" customWidth="1"/>
    <col min="12" max="12" width="12.57421875" style="78" hidden="1" customWidth="1"/>
    <col min="13" max="13" width="10.7109375" style="12" hidden="1" customWidth="1"/>
    <col min="14" max="14" width="3.7109375" style="12" hidden="1" customWidth="1"/>
    <col min="15" max="15" width="10.7109375" style="12" hidden="1" customWidth="1"/>
    <col min="16" max="16" width="6.28125" style="12" customWidth="1"/>
    <col min="17" max="17" width="10.7109375" style="12" customWidth="1"/>
    <col min="18" max="18" width="3.7109375" style="12" customWidth="1"/>
    <col min="19" max="19" width="13.8515625" style="12" customWidth="1"/>
    <col min="20" max="20" width="10.7109375" style="12" hidden="1" customWidth="1"/>
    <col min="21" max="21" width="3.7109375" style="12" hidden="1" customWidth="1"/>
    <col min="22" max="22" width="13.8515625" style="12" hidden="1" customWidth="1"/>
    <col min="23" max="23" width="10.7109375" style="12" hidden="1" customWidth="1"/>
    <col min="24" max="24" width="3.7109375" style="12" hidden="1" customWidth="1"/>
    <col min="25" max="25" width="12.57421875" style="12" hidden="1" customWidth="1"/>
    <col min="26" max="26" width="10.7109375" style="12" hidden="1" customWidth="1"/>
    <col min="27" max="27" width="3.7109375" style="12" hidden="1" customWidth="1"/>
    <col min="28" max="28" width="13.28125" style="12" hidden="1" customWidth="1"/>
    <col min="29" max="16384" width="9.140625" style="1" customWidth="1"/>
  </cols>
  <sheetData>
    <row r="1" spans="1:28" s="58" customFormat="1" ht="16.5">
      <c r="A1" s="11" t="s">
        <v>100</v>
      </c>
      <c r="L1" s="136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91" customFormat="1" ht="16.5">
      <c r="A2" s="90" t="s">
        <v>88</v>
      </c>
      <c r="L2" s="137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s="58" customFormat="1" ht="12.75">
      <c r="A3" s="5" t="s">
        <v>31</v>
      </c>
      <c r="L3" s="136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58" customFormat="1" ht="12.75">
      <c r="A4" s="5"/>
      <c r="L4" s="136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ht="12.75">
      <c r="A5" s="3" t="s">
        <v>94</v>
      </c>
    </row>
    <row r="6" spans="1:13" ht="12.75">
      <c r="A6" s="3" t="s">
        <v>193</v>
      </c>
      <c r="C6" s="3"/>
      <c r="D6" s="3"/>
      <c r="E6" s="3"/>
      <c r="F6" s="3"/>
      <c r="G6" s="3"/>
      <c r="H6" s="3"/>
      <c r="I6" s="3"/>
      <c r="J6" s="3"/>
      <c r="K6" s="3"/>
      <c r="L6" s="138"/>
      <c r="M6" s="60"/>
    </row>
    <row r="8" spans="4:28" s="3" customFormat="1" ht="12.75">
      <c r="D8" s="170" t="s">
        <v>33</v>
      </c>
      <c r="E8" s="170"/>
      <c r="F8" s="170"/>
      <c r="G8" s="170" t="s">
        <v>33</v>
      </c>
      <c r="H8" s="170"/>
      <c r="I8" s="170"/>
      <c r="J8" s="170" t="s">
        <v>33</v>
      </c>
      <c r="K8" s="170"/>
      <c r="L8" s="170"/>
      <c r="M8" s="170" t="s">
        <v>33</v>
      </c>
      <c r="N8" s="170"/>
      <c r="O8" s="170"/>
      <c r="P8" s="66"/>
      <c r="Q8" s="170" t="s">
        <v>34</v>
      </c>
      <c r="R8" s="170"/>
      <c r="S8" s="170"/>
      <c r="T8" s="170" t="s">
        <v>34</v>
      </c>
      <c r="U8" s="170"/>
      <c r="V8" s="170"/>
      <c r="W8" s="170" t="s">
        <v>34</v>
      </c>
      <c r="X8" s="170"/>
      <c r="Y8" s="170"/>
      <c r="Z8" s="170" t="s">
        <v>34</v>
      </c>
      <c r="AA8" s="170"/>
      <c r="AB8" s="170"/>
    </row>
    <row r="9" spans="3:28" s="3" customFormat="1" ht="12.75">
      <c r="C9" s="54"/>
      <c r="D9" s="66" t="s">
        <v>63</v>
      </c>
      <c r="E9" s="61"/>
      <c r="F9" s="126" t="s">
        <v>76</v>
      </c>
      <c r="G9" s="66" t="s">
        <v>63</v>
      </c>
      <c r="H9" s="61"/>
      <c r="I9" s="126" t="s">
        <v>76</v>
      </c>
      <c r="J9" s="66" t="s">
        <v>63</v>
      </c>
      <c r="K9" s="61"/>
      <c r="L9" s="126" t="s">
        <v>76</v>
      </c>
      <c r="M9" s="66" t="s">
        <v>63</v>
      </c>
      <c r="N9" s="66"/>
      <c r="O9" s="66" t="s">
        <v>76</v>
      </c>
      <c r="P9" s="66"/>
      <c r="Q9" s="66" t="s">
        <v>63</v>
      </c>
      <c r="R9" s="66"/>
      <c r="S9" s="66" t="s">
        <v>76</v>
      </c>
      <c r="T9" s="66" t="s">
        <v>63</v>
      </c>
      <c r="U9" s="66"/>
      <c r="V9" s="66" t="s">
        <v>76</v>
      </c>
      <c r="W9" s="66" t="s">
        <v>63</v>
      </c>
      <c r="X9" s="66"/>
      <c r="Y9" s="66" t="s">
        <v>76</v>
      </c>
      <c r="Z9" s="66" t="s">
        <v>63</v>
      </c>
      <c r="AA9" s="66"/>
      <c r="AB9" s="66" t="s">
        <v>76</v>
      </c>
    </row>
    <row r="10" spans="3:28" s="3" customFormat="1" ht="12.75">
      <c r="C10" s="54"/>
      <c r="D10" s="66" t="s">
        <v>64</v>
      </c>
      <c r="E10" s="61"/>
      <c r="F10" s="126" t="s">
        <v>74</v>
      </c>
      <c r="G10" s="66" t="s">
        <v>64</v>
      </c>
      <c r="H10" s="61"/>
      <c r="I10" s="126" t="s">
        <v>74</v>
      </c>
      <c r="J10" s="66" t="s">
        <v>64</v>
      </c>
      <c r="K10" s="61"/>
      <c r="L10" s="126" t="s">
        <v>74</v>
      </c>
      <c r="M10" s="66" t="s">
        <v>64</v>
      </c>
      <c r="N10" s="66"/>
      <c r="O10" s="66" t="s">
        <v>74</v>
      </c>
      <c r="P10" s="66"/>
      <c r="Q10" s="66" t="s">
        <v>64</v>
      </c>
      <c r="R10" s="66"/>
      <c r="S10" s="66" t="s">
        <v>74</v>
      </c>
      <c r="T10" s="66" t="s">
        <v>64</v>
      </c>
      <c r="U10" s="66"/>
      <c r="V10" s="66" t="s">
        <v>74</v>
      </c>
      <c r="W10" s="66" t="s">
        <v>64</v>
      </c>
      <c r="X10" s="66"/>
      <c r="Y10" s="66" t="s">
        <v>74</v>
      </c>
      <c r="Z10" s="66" t="s">
        <v>64</v>
      </c>
      <c r="AA10" s="66"/>
      <c r="AB10" s="66" t="s">
        <v>74</v>
      </c>
    </row>
    <row r="11" spans="3:28" s="3" customFormat="1" ht="12.75">
      <c r="C11" s="54"/>
      <c r="D11" s="66" t="s">
        <v>65</v>
      </c>
      <c r="E11" s="61"/>
      <c r="F11" s="126" t="s">
        <v>75</v>
      </c>
      <c r="G11" s="66" t="s">
        <v>65</v>
      </c>
      <c r="H11" s="61"/>
      <c r="I11" s="126" t="s">
        <v>75</v>
      </c>
      <c r="J11" s="66" t="s">
        <v>65</v>
      </c>
      <c r="K11" s="61"/>
      <c r="L11" s="126" t="s">
        <v>75</v>
      </c>
      <c r="M11" s="66" t="s">
        <v>65</v>
      </c>
      <c r="N11" s="66"/>
      <c r="O11" s="66" t="s">
        <v>75</v>
      </c>
      <c r="P11" s="66"/>
      <c r="Q11" s="66" t="s">
        <v>66</v>
      </c>
      <c r="R11" s="66"/>
      <c r="S11" s="66" t="s">
        <v>75</v>
      </c>
      <c r="T11" s="66" t="s">
        <v>66</v>
      </c>
      <c r="U11" s="66"/>
      <c r="V11" s="66" t="s">
        <v>75</v>
      </c>
      <c r="W11" s="66" t="s">
        <v>66</v>
      </c>
      <c r="X11" s="66"/>
      <c r="Y11" s="66" t="s">
        <v>75</v>
      </c>
      <c r="Z11" s="66" t="s">
        <v>66</v>
      </c>
      <c r="AA11" s="66"/>
      <c r="AB11" s="66" t="s">
        <v>75</v>
      </c>
    </row>
    <row r="12" spans="3:28" s="3" customFormat="1" ht="12.75">
      <c r="C12" s="54"/>
      <c r="D12" s="62">
        <v>39903</v>
      </c>
      <c r="E12" s="54"/>
      <c r="F12" s="145">
        <v>39538</v>
      </c>
      <c r="G12" s="62">
        <v>39813</v>
      </c>
      <c r="H12" s="54"/>
      <c r="I12" s="145">
        <v>39447</v>
      </c>
      <c r="J12" s="62">
        <v>39721</v>
      </c>
      <c r="K12" s="54"/>
      <c r="L12" s="139">
        <v>39355</v>
      </c>
      <c r="M12" s="62">
        <v>39629</v>
      </c>
      <c r="N12" s="21"/>
      <c r="O12" s="62">
        <v>39263</v>
      </c>
      <c r="P12" s="21"/>
      <c r="Q12" s="62">
        <v>39903</v>
      </c>
      <c r="R12" s="21"/>
      <c r="S12" s="146">
        <v>39538</v>
      </c>
      <c r="T12" s="62">
        <v>39813</v>
      </c>
      <c r="U12" s="21"/>
      <c r="V12" s="146">
        <v>39447</v>
      </c>
      <c r="W12" s="62">
        <v>39721</v>
      </c>
      <c r="X12" s="21"/>
      <c r="Y12" s="62">
        <v>39355</v>
      </c>
      <c r="Z12" s="62">
        <f>M12</f>
        <v>39629</v>
      </c>
      <c r="AA12" s="21"/>
      <c r="AB12" s="62">
        <f>O12</f>
        <v>39263</v>
      </c>
    </row>
    <row r="13" spans="4:28" s="3" customFormat="1" ht="12.75">
      <c r="D13" s="65"/>
      <c r="E13" s="61"/>
      <c r="F13" s="126" t="s">
        <v>158</v>
      </c>
      <c r="G13" s="65"/>
      <c r="H13" s="61"/>
      <c r="I13" s="126" t="s">
        <v>158</v>
      </c>
      <c r="J13" s="65"/>
      <c r="K13" s="61"/>
      <c r="L13" s="126" t="s">
        <v>151</v>
      </c>
      <c r="M13" s="65"/>
      <c r="N13" s="66"/>
      <c r="O13" s="65"/>
      <c r="P13" s="66"/>
      <c r="Q13" s="65"/>
      <c r="R13" s="66"/>
      <c r="S13" s="126" t="s">
        <v>158</v>
      </c>
      <c r="T13" s="65"/>
      <c r="U13" s="66"/>
      <c r="V13" s="126" t="s">
        <v>158</v>
      </c>
      <c r="W13" s="65"/>
      <c r="X13" s="66"/>
      <c r="Y13" s="126" t="s">
        <v>151</v>
      </c>
      <c r="Z13" s="65"/>
      <c r="AA13" s="66"/>
      <c r="AB13" s="21"/>
    </row>
    <row r="14" spans="4:28" s="3" customFormat="1" ht="12.75">
      <c r="D14" s="66" t="s">
        <v>58</v>
      </c>
      <c r="E14" s="61"/>
      <c r="F14" s="126" t="s">
        <v>58</v>
      </c>
      <c r="G14" s="66" t="s">
        <v>58</v>
      </c>
      <c r="H14" s="61"/>
      <c r="I14" s="126" t="s">
        <v>58</v>
      </c>
      <c r="J14" s="66" t="s">
        <v>58</v>
      </c>
      <c r="K14" s="61"/>
      <c r="L14" s="126" t="s">
        <v>58</v>
      </c>
      <c r="M14" s="66" t="s">
        <v>58</v>
      </c>
      <c r="N14" s="66"/>
      <c r="O14" s="66" t="s">
        <v>58</v>
      </c>
      <c r="P14" s="66"/>
      <c r="Q14" s="66" t="s">
        <v>58</v>
      </c>
      <c r="R14" s="66"/>
      <c r="S14" s="66" t="s">
        <v>58</v>
      </c>
      <c r="T14" s="66" t="s">
        <v>58</v>
      </c>
      <c r="U14" s="66"/>
      <c r="V14" s="66" t="s">
        <v>58</v>
      </c>
      <c r="W14" s="21" t="s">
        <v>58</v>
      </c>
      <c r="X14" s="66"/>
      <c r="Y14" s="21" t="s">
        <v>58</v>
      </c>
      <c r="Z14" s="21" t="s">
        <v>58</v>
      </c>
      <c r="AA14" s="66"/>
      <c r="AB14" s="21" t="s">
        <v>58</v>
      </c>
    </row>
    <row r="15" spans="15:28" ht="13.5" hidden="1">
      <c r="O15" s="102"/>
      <c r="AB15" s="63"/>
    </row>
    <row r="16" spans="1:28" ht="13.5">
      <c r="A16" s="3" t="s">
        <v>134</v>
      </c>
      <c r="O16" s="102"/>
      <c r="AB16" s="63"/>
    </row>
    <row r="17" spans="1:30" ht="12.75">
      <c r="A17" s="113" t="s">
        <v>23</v>
      </c>
      <c r="B17" s="9"/>
      <c r="D17" s="40">
        <v>4890</v>
      </c>
      <c r="E17" s="40"/>
      <c r="F17" s="40">
        <v>6841</v>
      </c>
      <c r="G17" s="40">
        <v>7055</v>
      </c>
      <c r="H17" s="40"/>
      <c r="I17" s="40">
        <v>8297</v>
      </c>
      <c r="J17" s="40">
        <f>9074-782</f>
        <v>8292</v>
      </c>
      <c r="L17" s="78">
        <v>4003</v>
      </c>
      <c r="M17" s="14">
        <v>10383</v>
      </c>
      <c r="N17" s="14"/>
      <c r="O17" s="14">
        <v>7095</v>
      </c>
      <c r="P17" s="14"/>
      <c r="Q17" s="89">
        <f>+T17+D17</f>
        <v>29373</v>
      </c>
      <c r="R17" s="89"/>
      <c r="S17" s="89">
        <f>+V17+F17</f>
        <v>23417</v>
      </c>
      <c r="T17" s="89">
        <f>+W17+G17</f>
        <v>24483</v>
      </c>
      <c r="U17" s="89"/>
      <c r="V17" s="89">
        <f>+Y17+I17</f>
        <v>16576</v>
      </c>
      <c r="W17" s="14">
        <v>17428</v>
      </c>
      <c r="X17" s="14"/>
      <c r="Y17" s="14">
        <v>8279</v>
      </c>
      <c r="Z17" s="14">
        <v>10383</v>
      </c>
      <c r="AA17" s="14"/>
      <c r="AB17" s="14">
        <v>7095</v>
      </c>
      <c r="AD17" s="57"/>
    </row>
    <row r="18" spans="1:30" ht="12.75">
      <c r="A18" s="9"/>
      <c r="B18" s="9"/>
      <c r="D18" s="40"/>
      <c r="E18" s="40"/>
      <c r="F18" s="40"/>
      <c r="G18" s="40"/>
      <c r="H18" s="40"/>
      <c r="I18" s="40"/>
      <c r="J18" s="40"/>
      <c r="M18" s="14"/>
      <c r="N18" s="14"/>
      <c r="O18" s="14"/>
      <c r="P18" s="14"/>
      <c r="Q18" s="89"/>
      <c r="R18" s="89"/>
      <c r="S18" s="89"/>
      <c r="T18" s="89"/>
      <c r="U18" s="89"/>
      <c r="V18" s="89"/>
      <c r="W18" s="14"/>
      <c r="X18" s="14"/>
      <c r="Y18" s="14"/>
      <c r="Z18" s="14"/>
      <c r="AA18" s="14"/>
      <c r="AB18" s="14"/>
      <c r="AD18" s="57"/>
    </row>
    <row r="19" spans="1:30" ht="12.75">
      <c r="A19" s="9" t="s">
        <v>24</v>
      </c>
      <c r="B19" s="9"/>
      <c r="D19" s="40">
        <f>-5583+183-8</f>
        <v>-5408</v>
      </c>
      <c r="E19" s="40"/>
      <c r="F19" s="40">
        <v>-7548</v>
      </c>
      <c r="G19" s="40">
        <v>-6357</v>
      </c>
      <c r="H19" s="40"/>
      <c r="I19" s="40">
        <v>-7451</v>
      </c>
      <c r="J19" s="40">
        <f>-19119+9819+1625+49-62-3</f>
        <v>-7691</v>
      </c>
      <c r="L19" s="78">
        <v>-4259</v>
      </c>
      <c r="M19" s="14">
        <v>-9820</v>
      </c>
      <c r="N19" s="14"/>
      <c r="O19" s="14">
        <v>-7826</v>
      </c>
      <c r="P19" s="14"/>
      <c r="Q19" s="89">
        <f>+T19+D19</f>
        <v>-27632</v>
      </c>
      <c r="R19" s="89"/>
      <c r="S19" s="89">
        <f>+V19+F19</f>
        <v>-23957</v>
      </c>
      <c r="T19" s="89">
        <f>+W19+G19</f>
        <v>-22224</v>
      </c>
      <c r="U19" s="89"/>
      <c r="V19" s="89">
        <f>+Y19+I19</f>
        <v>-16409</v>
      </c>
      <c r="W19" s="14">
        <v>-15867</v>
      </c>
      <c r="X19" s="14"/>
      <c r="Y19" s="14">
        <v>-8958</v>
      </c>
      <c r="Z19" s="14">
        <v>-9820</v>
      </c>
      <c r="AA19" s="14"/>
      <c r="AB19" s="14">
        <v>-7826</v>
      </c>
      <c r="AD19" s="57"/>
    </row>
    <row r="20" spans="1:30" ht="12.75">
      <c r="A20" s="9"/>
      <c r="B20" s="9"/>
      <c r="D20" s="40"/>
      <c r="E20" s="40"/>
      <c r="F20" s="40"/>
      <c r="G20" s="40"/>
      <c r="H20" s="40"/>
      <c r="I20" s="40"/>
      <c r="J20" s="40"/>
      <c r="M20" s="14"/>
      <c r="N20" s="14"/>
      <c r="O20" s="14"/>
      <c r="P20" s="14"/>
      <c r="Q20" s="89"/>
      <c r="R20" s="89"/>
      <c r="S20" s="89"/>
      <c r="T20" s="89"/>
      <c r="U20" s="89"/>
      <c r="V20" s="89"/>
      <c r="W20" s="14"/>
      <c r="X20" s="14"/>
      <c r="Y20" s="14"/>
      <c r="Z20" s="14"/>
      <c r="AA20" s="14"/>
      <c r="AB20" s="14"/>
      <c r="AD20" s="57"/>
    </row>
    <row r="21" spans="1:30" ht="12.75">
      <c r="A21" s="9" t="s">
        <v>54</v>
      </c>
      <c r="B21" s="9"/>
      <c r="D21" s="40">
        <f>33+8</f>
        <v>41</v>
      </c>
      <c r="E21" s="40"/>
      <c r="F21" s="40">
        <v>146</v>
      </c>
      <c r="G21" s="40">
        <v>33</v>
      </c>
      <c r="H21" s="40"/>
      <c r="I21" s="40">
        <v>174</v>
      </c>
      <c r="J21" s="40">
        <f>10+53</f>
        <v>63</v>
      </c>
      <c r="L21" s="78">
        <v>13</v>
      </c>
      <c r="M21" s="14">
        <v>139</v>
      </c>
      <c r="N21" s="14"/>
      <c r="O21" s="14">
        <v>51</v>
      </c>
      <c r="P21" s="14"/>
      <c r="Q21" s="89">
        <f>+T21+D21+1</f>
        <v>243</v>
      </c>
      <c r="R21" s="89"/>
      <c r="S21" s="89">
        <f>+V21+F21</f>
        <v>333</v>
      </c>
      <c r="T21" s="89">
        <f>+W21+G21</f>
        <v>201</v>
      </c>
      <c r="U21" s="89"/>
      <c r="V21" s="89">
        <f>+Y21+I21</f>
        <v>187</v>
      </c>
      <c r="W21" s="14">
        <f>168</f>
        <v>168</v>
      </c>
      <c r="X21" s="14"/>
      <c r="Y21" s="14">
        <v>13</v>
      </c>
      <c r="Z21" s="14">
        <v>139</v>
      </c>
      <c r="AA21" s="14"/>
      <c r="AB21" s="14">
        <v>51</v>
      </c>
      <c r="AD21" s="57"/>
    </row>
    <row r="22" spans="1:30" ht="12.75">
      <c r="A22" s="9"/>
      <c r="B22" s="9"/>
      <c r="D22" s="111"/>
      <c r="E22" s="111"/>
      <c r="F22" s="111"/>
      <c r="G22" s="111"/>
      <c r="H22" s="111"/>
      <c r="I22" s="111"/>
      <c r="J22" s="15"/>
      <c r="K22" s="15"/>
      <c r="L22" s="15"/>
      <c r="M22" s="15"/>
      <c r="N22" s="15"/>
      <c r="O22" s="15"/>
      <c r="P22" s="16"/>
      <c r="Q22" s="111"/>
      <c r="R22" s="111"/>
      <c r="S22" s="111"/>
      <c r="T22" s="111"/>
      <c r="U22" s="111"/>
      <c r="V22" s="111"/>
      <c r="W22" s="15"/>
      <c r="X22" s="15"/>
      <c r="Y22" s="15"/>
      <c r="Z22" s="15"/>
      <c r="AA22" s="15"/>
      <c r="AB22" s="15"/>
      <c r="AD22" s="57"/>
    </row>
    <row r="23" spans="1:30" ht="12.75">
      <c r="A23" s="113" t="s">
        <v>189</v>
      </c>
      <c r="B23" s="9"/>
      <c r="D23" s="40">
        <f>SUM(D17:D22)</f>
        <v>-477</v>
      </c>
      <c r="E23" s="40"/>
      <c r="F23" s="40">
        <f>SUM(F17:F22)</f>
        <v>-561</v>
      </c>
      <c r="G23" s="40">
        <f>SUM(G17:G22)</f>
        <v>731</v>
      </c>
      <c r="H23" s="40"/>
      <c r="I23" s="40">
        <f>SUM(I17:I22)</f>
        <v>1020</v>
      </c>
      <c r="J23" s="14">
        <f>SUM(J17:J22)</f>
        <v>664</v>
      </c>
      <c r="K23" s="14"/>
      <c r="L23" s="89">
        <f>SUM(L17:L22)</f>
        <v>-243</v>
      </c>
      <c r="M23" s="14">
        <f>SUM(M17:M22)</f>
        <v>702</v>
      </c>
      <c r="N23" s="14"/>
      <c r="O23" s="14">
        <f>SUM(O17:O22)</f>
        <v>-680</v>
      </c>
      <c r="P23" s="14"/>
      <c r="Q23" s="89">
        <f>SUM(Q17:Q22)</f>
        <v>1984</v>
      </c>
      <c r="R23" s="89"/>
      <c r="S23" s="89">
        <f>SUM(S17:S22)</f>
        <v>-207</v>
      </c>
      <c r="T23" s="89">
        <f>SUM(T17:T22)</f>
        <v>2460</v>
      </c>
      <c r="U23" s="89"/>
      <c r="V23" s="89">
        <f>SUM(V17:V22)</f>
        <v>354</v>
      </c>
      <c r="W23" s="14">
        <f>SUM(W17:W22)</f>
        <v>1729</v>
      </c>
      <c r="X23" s="14"/>
      <c r="Y23" s="14">
        <f>SUM(Y17:Y22)</f>
        <v>-666</v>
      </c>
      <c r="Z23" s="14">
        <f>SUM(Z17:Z22)</f>
        <v>702</v>
      </c>
      <c r="AA23" s="14"/>
      <c r="AB23" s="14">
        <f>SUM(AB17:AB22)</f>
        <v>-680</v>
      </c>
      <c r="AD23" s="57"/>
    </row>
    <row r="24" spans="1:30" ht="12.75">
      <c r="A24" s="9"/>
      <c r="B24" s="9"/>
      <c r="D24" s="40"/>
      <c r="E24" s="40"/>
      <c r="F24" s="40"/>
      <c r="G24" s="40"/>
      <c r="H24" s="40"/>
      <c r="I24" s="40"/>
      <c r="M24" s="14"/>
      <c r="N24" s="14"/>
      <c r="O24" s="14"/>
      <c r="P24" s="14"/>
      <c r="Q24" s="89"/>
      <c r="R24" s="89"/>
      <c r="S24" s="89"/>
      <c r="T24" s="89"/>
      <c r="U24" s="89"/>
      <c r="V24" s="89"/>
      <c r="W24" s="14"/>
      <c r="X24" s="14"/>
      <c r="Y24" s="14"/>
      <c r="Z24" s="14"/>
      <c r="AA24" s="14"/>
      <c r="AB24" s="14"/>
      <c r="AD24" s="57"/>
    </row>
    <row r="25" spans="1:30" ht="12.75">
      <c r="A25" s="9" t="s">
        <v>25</v>
      </c>
      <c r="B25" s="9"/>
      <c r="D25" s="40">
        <v>-199</v>
      </c>
      <c r="E25" s="40"/>
      <c r="F25" s="40">
        <v>-314</v>
      </c>
      <c r="G25" s="40">
        <v>-220</v>
      </c>
      <c r="H25" s="40"/>
      <c r="I25" s="40">
        <v>-292</v>
      </c>
      <c r="J25" s="40">
        <f>-247+8</f>
        <v>-239</v>
      </c>
      <c r="L25" s="78">
        <v>-235</v>
      </c>
      <c r="M25" s="14">
        <v>-293</v>
      </c>
      <c r="N25" s="14"/>
      <c r="O25" s="14">
        <v>-302</v>
      </c>
      <c r="P25" s="14"/>
      <c r="Q25" s="89">
        <f>+T25+D25</f>
        <v>-928</v>
      </c>
      <c r="R25" s="89"/>
      <c r="S25" s="89">
        <f>+V25+F25</f>
        <v>-1114</v>
      </c>
      <c r="T25" s="89">
        <f>+W25+G25</f>
        <v>-729</v>
      </c>
      <c r="U25" s="89"/>
      <c r="V25" s="89">
        <f>+Y25+I25</f>
        <v>-800</v>
      </c>
      <c r="W25" s="14">
        <f>-509</f>
        <v>-509</v>
      </c>
      <c r="X25" s="14"/>
      <c r="Y25" s="14">
        <v>-508</v>
      </c>
      <c r="Z25" s="14">
        <v>-293</v>
      </c>
      <c r="AA25" s="14"/>
      <c r="AB25" s="14">
        <v>-302</v>
      </c>
      <c r="AD25" s="57"/>
    </row>
    <row r="26" spans="1:30" ht="12.75">
      <c r="A26" s="9"/>
      <c r="B26" s="9"/>
      <c r="D26" s="40"/>
      <c r="E26" s="40"/>
      <c r="F26" s="40"/>
      <c r="G26" s="40"/>
      <c r="H26" s="40"/>
      <c r="I26" s="40"/>
      <c r="J26" s="40"/>
      <c r="M26" s="14"/>
      <c r="N26" s="14"/>
      <c r="O26" s="14"/>
      <c r="P26" s="14"/>
      <c r="Q26" s="89"/>
      <c r="R26" s="89"/>
      <c r="S26" s="89"/>
      <c r="T26" s="89"/>
      <c r="U26" s="89"/>
      <c r="V26" s="89"/>
      <c r="W26" s="14"/>
      <c r="X26" s="14"/>
      <c r="Y26" s="14"/>
      <c r="Z26" s="14"/>
      <c r="AA26" s="14"/>
      <c r="AB26" s="14"/>
      <c r="AD26" s="57"/>
    </row>
    <row r="27" spans="1:30" ht="12.75">
      <c r="A27" s="9" t="s">
        <v>179</v>
      </c>
      <c r="B27" s="9"/>
      <c r="T27" s="89"/>
      <c r="U27" s="89"/>
      <c r="V27" s="89"/>
      <c r="W27" s="14"/>
      <c r="X27" s="14"/>
      <c r="Y27" s="14"/>
      <c r="Z27" s="14"/>
      <c r="AA27" s="14"/>
      <c r="AB27" s="14"/>
      <c r="AD27" s="57"/>
    </row>
    <row r="28" spans="1:30" ht="12.75">
      <c r="A28" s="9" t="s">
        <v>180</v>
      </c>
      <c r="B28" s="9"/>
      <c r="D28" s="40">
        <v>0</v>
      </c>
      <c r="E28" s="40"/>
      <c r="F28" s="85">
        <v>-1300</v>
      </c>
      <c r="G28" s="40"/>
      <c r="H28" s="40"/>
      <c r="I28" s="40"/>
      <c r="J28" s="40"/>
      <c r="M28" s="14"/>
      <c r="N28" s="14"/>
      <c r="O28" s="14"/>
      <c r="P28" s="14"/>
      <c r="Q28" s="89">
        <f>+T27+D28</f>
        <v>0</v>
      </c>
      <c r="R28" s="89"/>
      <c r="S28" s="89">
        <f>+V27+F28</f>
        <v>-1300</v>
      </c>
      <c r="T28" s="89"/>
      <c r="U28" s="89"/>
      <c r="V28" s="89"/>
      <c r="W28" s="14"/>
      <c r="X28" s="14"/>
      <c r="Y28" s="14"/>
      <c r="Z28" s="14"/>
      <c r="AA28" s="14"/>
      <c r="AB28" s="14"/>
      <c r="AD28" s="57"/>
    </row>
    <row r="29" spans="1:30" ht="12.75">
      <c r="A29" s="9"/>
      <c r="B29" s="9"/>
      <c r="D29" s="40"/>
      <c r="E29" s="40"/>
      <c r="F29" s="40"/>
      <c r="G29" s="40"/>
      <c r="H29" s="40"/>
      <c r="I29" s="40"/>
      <c r="M29" s="14"/>
      <c r="N29" s="14"/>
      <c r="O29" s="14"/>
      <c r="P29" s="14"/>
      <c r="Q29" s="89"/>
      <c r="R29" s="89"/>
      <c r="S29" s="89"/>
      <c r="T29" s="89"/>
      <c r="U29" s="89"/>
      <c r="V29" s="89"/>
      <c r="W29" s="14"/>
      <c r="X29" s="14"/>
      <c r="Y29" s="14"/>
      <c r="Z29" s="14"/>
      <c r="AA29" s="14"/>
      <c r="AB29" s="14"/>
      <c r="AD29" s="57"/>
    </row>
    <row r="30" spans="1:30" ht="12.75">
      <c r="A30" s="9" t="s">
        <v>128</v>
      </c>
      <c r="B30" s="9"/>
      <c r="D30" s="40"/>
      <c r="E30" s="40"/>
      <c r="F30" s="40"/>
      <c r="G30" s="40"/>
      <c r="H30" s="40"/>
      <c r="I30" s="40"/>
      <c r="Q30" s="89"/>
      <c r="R30" s="36"/>
      <c r="S30" s="89"/>
      <c r="T30" s="89"/>
      <c r="U30" s="36"/>
      <c r="V30" s="89"/>
      <c r="Z30" s="14"/>
      <c r="AA30" s="14"/>
      <c r="AB30" s="14"/>
      <c r="AD30" s="57"/>
    </row>
    <row r="31" spans="1:30" ht="12.75">
      <c r="A31" s="9" t="s">
        <v>129</v>
      </c>
      <c r="B31" s="9"/>
      <c r="D31" s="40">
        <v>0</v>
      </c>
      <c r="E31" s="40"/>
      <c r="F31" s="40">
        <v>0</v>
      </c>
      <c r="G31" s="40">
        <v>0</v>
      </c>
      <c r="H31" s="40"/>
      <c r="I31" s="40">
        <v>0</v>
      </c>
      <c r="J31" s="1">
        <v>0</v>
      </c>
      <c r="L31" s="78">
        <v>5</v>
      </c>
      <c r="M31" s="14"/>
      <c r="N31" s="14"/>
      <c r="O31" s="14"/>
      <c r="P31" s="14"/>
      <c r="Q31" s="89">
        <f>+T31+D31</f>
        <v>0</v>
      </c>
      <c r="R31" s="89"/>
      <c r="S31" s="89">
        <f>+V31+F31</f>
        <v>5</v>
      </c>
      <c r="T31" s="89">
        <f>+W31+G31</f>
        <v>0</v>
      </c>
      <c r="U31" s="89"/>
      <c r="V31" s="89">
        <f>+Y31+I31</f>
        <v>5</v>
      </c>
      <c r="W31" s="14">
        <f>+M31+J31</f>
        <v>0</v>
      </c>
      <c r="X31" s="14"/>
      <c r="Y31" s="14">
        <v>5</v>
      </c>
      <c r="Z31" s="14"/>
      <c r="AA31" s="14"/>
      <c r="AB31" s="14"/>
      <c r="AD31" s="57"/>
    </row>
    <row r="32" spans="1:30" ht="12.75">
      <c r="A32" s="9"/>
      <c r="B32" s="9"/>
      <c r="D32" s="40"/>
      <c r="E32" s="40"/>
      <c r="F32" s="40"/>
      <c r="G32" s="40"/>
      <c r="H32" s="40"/>
      <c r="I32" s="40"/>
      <c r="M32" s="14"/>
      <c r="N32" s="14"/>
      <c r="O32" s="14"/>
      <c r="P32" s="14"/>
      <c r="Q32" s="89"/>
      <c r="R32" s="89"/>
      <c r="S32" s="89"/>
      <c r="T32" s="89"/>
      <c r="U32" s="89"/>
      <c r="V32" s="89"/>
      <c r="W32" s="14"/>
      <c r="X32" s="14"/>
      <c r="Y32" s="14"/>
      <c r="Z32" s="14"/>
      <c r="AA32" s="14"/>
      <c r="AB32" s="14"/>
      <c r="AD32" s="57"/>
    </row>
    <row r="33" spans="1:30" ht="12.75">
      <c r="A33" s="9" t="s">
        <v>194</v>
      </c>
      <c r="B33" s="9"/>
      <c r="D33" s="40"/>
      <c r="E33" s="40"/>
      <c r="F33" s="40"/>
      <c r="G33" s="40"/>
      <c r="H33" s="40"/>
      <c r="I33" s="40"/>
      <c r="M33" s="14"/>
      <c r="N33" s="14"/>
      <c r="O33" s="14"/>
      <c r="P33" s="14"/>
      <c r="Q33" s="89"/>
      <c r="R33" s="89"/>
      <c r="S33" s="89"/>
      <c r="T33" s="89"/>
      <c r="U33" s="89"/>
      <c r="V33" s="89"/>
      <c r="W33" s="14"/>
      <c r="X33" s="14"/>
      <c r="Y33" s="14"/>
      <c r="Z33" s="14"/>
      <c r="AA33" s="14"/>
      <c r="AB33" s="14"/>
      <c r="AD33" s="57"/>
    </row>
    <row r="34" spans="1:30" ht="12.75">
      <c r="A34" s="9" t="s">
        <v>129</v>
      </c>
      <c r="B34" s="9"/>
      <c r="D34" s="40">
        <v>-202</v>
      </c>
      <c r="E34" s="40"/>
      <c r="F34" s="40">
        <v>0</v>
      </c>
      <c r="G34" s="40"/>
      <c r="H34" s="40"/>
      <c r="I34" s="40"/>
      <c r="M34" s="14"/>
      <c r="N34" s="14"/>
      <c r="O34" s="14"/>
      <c r="P34" s="14"/>
      <c r="Q34" s="89">
        <f>+T34+D34</f>
        <v>-202</v>
      </c>
      <c r="R34" s="89"/>
      <c r="S34" s="89">
        <f>+V34+F34</f>
        <v>0</v>
      </c>
      <c r="T34" s="89"/>
      <c r="U34" s="89"/>
      <c r="V34" s="89"/>
      <c r="W34" s="14"/>
      <c r="X34" s="14"/>
      <c r="Y34" s="14"/>
      <c r="Z34" s="14"/>
      <c r="AA34" s="14"/>
      <c r="AB34" s="14"/>
      <c r="AD34" s="57"/>
    </row>
    <row r="35" spans="1:30" ht="12.75">
      <c r="A35" s="9"/>
      <c r="B35" s="9"/>
      <c r="D35" s="40"/>
      <c r="E35" s="40"/>
      <c r="F35" s="40"/>
      <c r="G35" s="40"/>
      <c r="H35" s="40"/>
      <c r="I35" s="40"/>
      <c r="M35" s="16"/>
      <c r="N35" s="16"/>
      <c r="O35" s="16"/>
      <c r="P35" s="16"/>
      <c r="Q35" s="89"/>
      <c r="R35" s="85"/>
      <c r="S35" s="89"/>
      <c r="T35" s="89"/>
      <c r="U35" s="85"/>
      <c r="V35" s="89"/>
      <c r="W35" s="16"/>
      <c r="X35" s="16"/>
      <c r="Y35" s="16"/>
      <c r="Z35" s="16"/>
      <c r="AA35" s="16"/>
      <c r="AB35" s="16"/>
      <c r="AD35" s="57"/>
    </row>
    <row r="36" spans="1:30" ht="12.75">
      <c r="A36" s="9" t="s">
        <v>85</v>
      </c>
      <c r="B36" s="9"/>
      <c r="D36" s="40"/>
      <c r="E36" s="40"/>
      <c r="F36" s="40"/>
      <c r="G36" s="40"/>
      <c r="H36" s="40"/>
      <c r="I36" s="40"/>
      <c r="Q36" s="89"/>
      <c r="R36" s="36"/>
      <c r="S36" s="89"/>
      <c r="T36" s="89"/>
      <c r="U36" s="36"/>
      <c r="V36" s="89"/>
      <c r="Z36" s="16">
        <v>-243</v>
      </c>
      <c r="AA36" s="16"/>
      <c r="AB36" s="16">
        <v>-76</v>
      </c>
      <c r="AD36" s="57"/>
    </row>
    <row r="37" spans="1:30" ht="12.75">
      <c r="A37" s="9" t="s">
        <v>205</v>
      </c>
      <c r="B37" s="9"/>
      <c r="D37" s="40">
        <v>78</v>
      </c>
      <c r="E37" s="40"/>
      <c r="F37" s="40">
        <v>-69</v>
      </c>
      <c r="G37" s="40">
        <v>-40</v>
      </c>
      <c r="H37" s="40"/>
      <c r="I37" s="40">
        <v>-359</v>
      </c>
      <c r="J37" s="40">
        <v>-145</v>
      </c>
      <c r="L37" s="78">
        <v>-89</v>
      </c>
      <c r="M37" s="16">
        <v>-243</v>
      </c>
      <c r="N37" s="16"/>
      <c r="O37" s="16">
        <v>-76</v>
      </c>
      <c r="P37" s="16"/>
      <c r="Q37" s="89">
        <f>+T37+D37</f>
        <v>-350</v>
      </c>
      <c r="R37" s="85"/>
      <c r="S37" s="89">
        <f>+V37+F37</f>
        <v>-593</v>
      </c>
      <c r="T37" s="89">
        <f>+W37+G37</f>
        <v>-428</v>
      </c>
      <c r="U37" s="85"/>
      <c r="V37" s="89">
        <f>+Y37+I37</f>
        <v>-524</v>
      </c>
      <c r="W37" s="14">
        <f>+M37+J37</f>
        <v>-388</v>
      </c>
      <c r="X37" s="16"/>
      <c r="Y37" s="16">
        <v>-165</v>
      </c>
      <c r="Z37" s="16"/>
      <c r="AA37" s="16"/>
      <c r="AB37" s="16"/>
      <c r="AD37" s="57"/>
    </row>
    <row r="38" spans="1:30" ht="12.75">
      <c r="A38" s="9"/>
      <c r="B38" s="9"/>
      <c r="D38" s="111"/>
      <c r="E38" s="111"/>
      <c r="F38" s="111"/>
      <c r="G38" s="111"/>
      <c r="H38" s="111"/>
      <c r="I38" s="111"/>
      <c r="J38" s="15"/>
      <c r="K38" s="15"/>
      <c r="L38" s="15"/>
      <c r="M38" s="15"/>
      <c r="N38" s="15"/>
      <c r="O38" s="15"/>
      <c r="P38" s="16"/>
      <c r="Q38" s="111"/>
      <c r="R38" s="111"/>
      <c r="S38" s="111"/>
      <c r="T38" s="111"/>
      <c r="U38" s="111"/>
      <c r="V38" s="111"/>
      <c r="W38" s="15"/>
      <c r="X38" s="15"/>
      <c r="Y38" s="15"/>
      <c r="Z38" s="16"/>
      <c r="AA38" s="16"/>
      <c r="AB38" s="16"/>
      <c r="AD38" s="57"/>
    </row>
    <row r="39" spans="1:30" ht="12.75">
      <c r="A39" s="113" t="s">
        <v>190</v>
      </c>
      <c r="B39" s="9"/>
      <c r="D39" s="40">
        <f>SUM(D23:D38)</f>
        <v>-800</v>
      </c>
      <c r="E39" s="40"/>
      <c r="F39" s="40">
        <f>SUM(F23:F38)</f>
        <v>-2244</v>
      </c>
      <c r="G39" s="40">
        <f>SUM(G23:G38)</f>
        <v>471</v>
      </c>
      <c r="H39" s="40"/>
      <c r="I39" s="40">
        <f>SUM(I23:I38)</f>
        <v>369</v>
      </c>
      <c r="J39" s="14">
        <f>SUM(J23:J37)</f>
        <v>280</v>
      </c>
      <c r="K39" s="14"/>
      <c r="L39" s="89">
        <f>SUM(L23:L37)</f>
        <v>-562</v>
      </c>
      <c r="M39" s="14">
        <f>SUM(M23:M37)</f>
        <v>166</v>
      </c>
      <c r="N39" s="14"/>
      <c r="O39" s="14">
        <f>SUM(O23:O37)</f>
        <v>-1058</v>
      </c>
      <c r="P39" s="14"/>
      <c r="Q39" s="89">
        <f>SUM(Q23:Q38)</f>
        <v>504</v>
      </c>
      <c r="R39" s="89"/>
      <c r="S39" s="89">
        <f>SUM(S23:S38)</f>
        <v>-3209</v>
      </c>
      <c r="T39" s="89">
        <f>SUM(T23:T38)</f>
        <v>1303</v>
      </c>
      <c r="U39" s="89"/>
      <c r="V39" s="89">
        <f>SUM(V23:V38)</f>
        <v>-965</v>
      </c>
      <c r="W39" s="14">
        <f>SUM(W23:W37)</f>
        <v>832</v>
      </c>
      <c r="X39" s="14"/>
      <c r="Y39" s="14">
        <f>SUM(Y23:Y37)</f>
        <v>-1334</v>
      </c>
      <c r="Z39" s="14">
        <f>SUM(Z23:Z37)</f>
        <v>166</v>
      </c>
      <c r="AA39" s="14"/>
      <c r="AB39" s="14">
        <f>SUM(AB23:AB37)</f>
        <v>-1058</v>
      </c>
      <c r="AD39" s="57"/>
    </row>
    <row r="40" spans="1:30" ht="12.75">
      <c r="A40" s="9"/>
      <c r="B40" s="9"/>
      <c r="D40" s="40"/>
      <c r="E40" s="40"/>
      <c r="F40" s="40"/>
      <c r="G40" s="40"/>
      <c r="H40" s="40"/>
      <c r="I40" s="40"/>
      <c r="M40" s="14"/>
      <c r="N40" s="14"/>
      <c r="O40" s="14"/>
      <c r="P40" s="14"/>
      <c r="Q40" s="89"/>
      <c r="R40" s="89"/>
      <c r="S40" s="89"/>
      <c r="T40" s="89"/>
      <c r="U40" s="89"/>
      <c r="V40" s="89"/>
      <c r="W40" s="14"/>
      <c r="X40" s="14"/>
      <c r="Y40" s="14"/>
      <c r="Z40" s="14"/>
      <c r="AA40" s="14"/>
      <c r="AB40" s="14"/>
      <c r="AD40" s="57"/>
    </row>
    <row r="41" spans="1:30" ht="12.75">
      <c r="A41" s="9" t="s">
        <v>0</v>
      </c>
      <c r="B41" s="9"/>
      <c r="D41" s="40">
        <v>-14</v>
      </c>
      <c r="E41" s="40"/>
      <c r="F41" s="40">
        <v>215</v>
      </c>
      <c r="G41" s="40">
        <v>-66</v>
      </c>
      <c r="H41" s="40"/>
      <c r="I41" s="40">
        <v>-2</v>
      </c>
      <c r="J41" s="40">
        <v>-47</v>
      </c>
      <c r="L41" s="78">
        <v>140</v>
      </c>
      <c r="M41" s="14">
        <v>-64</v>
      </c>
      <c r="N41" s="14"/>
      <c r="O41" s="14">
        <v>-7</v>
      </c>
      <c r="P41" s="14"/>
      <c r="Q41" s="89">
        <f>+T41+D41-1</f>
        <v>-192</v>
      </c>
      <c r="R41" s="89"/>
      <c r="S41" s="89">
        <f>+V41+F41</f>
        <v>346</v>
      </c>
      <c r="T41" s="89">
        <f>+W41+G41</f>
        <v>-177</v>
      </c>
      <c r="U41" s="89"/>
      <c r="V41" s="89">
        <f>+Y41+I41</f>
        <v>131</v>
      </c>
      <c r="W41" s="14">
        <f>+M41+J41</f>
        <v>-111</v>
      </c>
      <c r="X41" s="14"/>
      <c r="Y41" s="14">
        <v>133</v>
      </c>
      <c r="Z41" s="14">
        <v>-64</v>
      </c>
      <c r="AA41" s="14"/>
      <c r="AB41" s="14">
        <v>-7</v>
      </c>
      <c r="AD41" s="57"/>
    </row>
    <row r="42" spans="1:30" ht="12.75">
      <c r="A42" s="9"/>
      <c r="B42" s="9"/>
      <c r="D42" s="40"/>
      <c r="E42" s="40"/>
      <c r="F42" s="40"/>
      <c r="G42" s="40"/>
      <c r="H42" s="40"/>
      <c r="I42" s="40"/>
      <c r="M42" s="15"/>
      <c r="N42" s="15"/>
      <c r="O42" s="15"/>
      <c r="P42" s="16"/>
      <c r="Q42" s="85"/>
      <c r="R42" s="85"/>
      <c r="S42" s="85"/>
      <c r="T42" s="85"/>
      <c r="U42" s="85"/>
      <c r="V42" s="85"/>
      <c r="W42" s="16"/>
      <c r="X42" s="16"/>
      <c r="Y42" s="16"/>
      <c r="Z42" s="15"/>
      <c r="AA42" s="15"/>
      <c r="AB42" s="15"/>
      <c r="AD42" s="57"/>
    </row>
    <row r="43" spans="1:30" ht="13.5" thickBot="1">
      <c r="A43" s="113" t="s">
        <v>191</v>
      </c>
      <c r="B43" s="9"/>
      <c r="D43" s="111"/>
      <c r="E43" s="111"/>
      <c r="F43" s="111"/>
      <c r="G43" s="111"/>
      <c r="H43" s="111"/>
      <c r="I43" s="111"/>
      <c r="J43" s="15"/>
      <c r="K43" s="15"/>
      <c r="L43" s="15"/>
      <c r="M43" s="15"/>
      <c r="N43" s="15"/>
      <c r="O43" s="15"/>
      <c r="P43" s="16"/>
      <c r="Q43" s="111"/>
      <c r="R43" s="111"/>
      <c r="S43" s="111"/>
      <c r="T43" s="111"/>
      <c r="U43" s="111"/>
      <c r="V43" s="111"/>
      <c r="Z43" s="17">
        <f>SUM(Z39:Z42)</f>
        <v>102</v>
      </c>
      <c r="AA43" s="17"/>
      <c r="AB43" s="17">
        <f>SUM(AB39:AB42)</f>
        <v>-1065</v>
      </c>
      <c r="AD43" s="57"/>
    </row>
    <row r="44" spans="1:30" ht="13.5" thickTop="1">
      <c r="A44" s="113" t="s">
        <v>144</v>
      </c>
      <c r="B44" s="9"/>
      <c r="D44" s="40">
        <f>SUM(D39:D43)</f>
        <v>-814</v>
      </c>
      <c r="E44" s="40"/>
      <c r="F44" s="40">
        <f>SUM(F39:F43)</f>
        <v>-2029</v>
      </c>
      <c r="G44" s="40">
        <f>SUM(G39:G43)</f>
        <v>405</v>
      </c>
      <c r="H44" s="40"/>
      <c r="I44" s="40">
        <f>SUM(I39:I43)</f>
        <v>367</v>
      </c>
      <c r="J44" s="112">
        <f>SUM(J39:J42)</f>
        <v>233</v>
      </c>
      <c r="K44" s="112"/>
      <c r="L44" s="140">
        <f>SUM(L39:L42)</f>
        <v>-422</v>
      </c>
      <c r="M44" s="112">
        <f>SUM(M39:M42)</f>
        <v>102</v>
      </c>
      <c r="N44" s="112"/>
      <c r="O44" s="112">
        <f>SUM(O39:O42)</f>
        <v>-1065</v>
      </c>
      <c r="P44" s="16"/>
      <c r="Q44" s="140">
        <f>SUM(Q39:Q43)</f>
        <v>312</v>
      </c>
      <c r="R44" s="140"/>
      <c r="S44" s="140">
        <f>SUM(S39:S43)</f>
        <v>-2863</v>
      </c>
      <c r="T44" s="140">
        <f>SUM(T39:T43)</f>
        <v>1126</v>
      </c>
      <c r="U44" s="140"/>
      <c r="V44" s="140">
        <f>SUM(V39:V43)</f>
        <v>-834</v>
      </c>
      <c r="W44" s="112">
        <f>SUM(W39:W42)</f>
        <v>721</v>
      </c>
      <c r="X44" s="112"/>
      <c r="Y44" s="112">
        <f>SUM(Y39:Y42)</f>
        <v>-1201</v>
      </c>
      <c r="Z44" s="16"/>
      <c r="AA44" s="16"/>
      <c r="AB44" s="16"/>
      <c r="AC44" s="158"/>
      <c r="AD44" s="57"/>
    </row>
    <row r="45" spans="1:30" ht="12.75">
      <c r="A45" s="9"/>
      <c r="B45" s="9"/>
      <c r="D45" s="40"/>
      <c r="E45" s="40"/>
      <c r="F45" s="40"/>
      <c r="G45" s="40"/>
      <c r="H45" s="40"/>
      <c r="I45" s="40"/>
      <c r="J45" s="16"/>
      <c r="K45" s="16"/>
      <c r="L45" s="85"/>
      <c r="M45" s="16"/>
      <c r="N45" s="16"/>
      <c r="O45" s="16"/>
      <c r="P45" s="16"/>
      <c r="Q45" s="85"/>
      <c r="R45" s="85"/>
      <c r="S45" s="85"/>
      <c r="T45" s="85"/>
      <c r="U45" s="85"/>
      <c r="V45" s="85"/>
      <c r="W45" s="16"/>
      <c r="X45" s="16"/>
      <c r="Y45" s="16"/>
      <c r="Z45" s="16"/>
      <c r="AA45" s="16"/>
      <c r="AB45" s="16"/>
      <c r="AC45" s="158"/>
      <c r="AD45" s="57"/>
    </row>
    <row r="46" spans="1:30" ht="12.75">
      <c r="A46" s="113" t="s">
        <v>135</v>
      </c>
      <c r="B46" s="9"/>
      <c r="D46" s="40"/>
      <c r="E46" s="40"/>
      <c r="F46" s="40"/>
      <c r="G46" s="40"/>
      <c r="H46" s="40"/>
      <c r="I46" s="40"/>
      <c r="J46" s="16"/>
      <c r="K46" s="16"/>
      <c r="L46" s="85"/>
      <c r="M46" s="16"/>
      <c r="N46" s="16"/>
      <c r="O46" s="16"/>
      <c r="P46" s="16"/>
      <c r="Q46" s="85"/>
      <c r="R46" s="85"/>
      <c r="S46" s="85"/>
      <c r="T46" s="85"/>
      <c r="U46" s="85"/>
      <c r="V46" s="85"/>
      <c r="W46" s="16"/>
      <c r="X46" s="16"/>
      <c r="Y46" s="16"/>
      <c r="Z46" s="16"/>
      <c r="AA46" s="16"/>
      <c r="AB46" s="16"/>
      <c r="AC46" s="158"/>
      <c r="AD46" s="57"/>
    </row>
    <row r="47" spans="1:30" ht="12.75">
      <c r="A47" s="9" t="s">
        <v>145</v>
      </c>
      <c r="B47" s="9"/>
      <c r="D47" s="40"/>
      <c r="E47" s="40"/>
      <c r="F47" s="40"/>
      <c r="G47" s="40"/>
      <c r="H47" s="40"/>
      <c r="I47" s="40"/>
      <c r="Q47" s="36"/>
      <c r="R47" s="36"/>
      <c r="S47" s="36"/>
      <c r="T47" s="36"/>
      <c r="U47" s="36"/>
      <c r="V47" s="36"/>
      <c r="Z47" s="16"/>
      <c r="AA47" s="16"/>
      <c r="AB47" s="16"/>
      <c r="AC47" s="158"/>
      <c r="AD47" s="57"/>
    </row>
    <row r="48" spans="1:30" ht="12.75">
      <c r="A48" s="9" t="s">
        <v>146</v>
      </c>
      <c r="B48" s="9"/>
      <c r="D48" s="40">
        <f>-164-183</f>
        <v>-347</v>
      </c>
      <c r="E48" s="40"/>
      <c r="F48" s="40">
        <v>-1072</v>
      </c>
      <c r="G48" s="40">
        <v>-27</v>
      </c>
      <c r="H48" s="40"/>
      <c r="I48" s="40">
        <v>-92</v>
      </c>
      <c r="J48" s="16">
        <f>-841-2499</f>
        <v>-3340</v>
      </c>
      <c r="K48" s="16"/>
      <c r="L48" s="16">
        <v>-452</v>
      </c>
      <c r="M48" s="16"/>
      <c r="N48" s="16"/>
      <c r="O48" s="16"/>
      <c r="P48" s="16"/>
      <c r="Q48" s="89">
        <f>+T48+D48</f>
        <v>-4100</v>
      </c>
      <c r="R48" s="85"/>
      <c r="S48" s="89">
        <f>+V48+F48</f>
        <v>-1902</v>
      </c>
      <c r="T48" s="85">
        <f>+W48+G48</f>
        <v>-3753</v>
      </c>
      <c r="U48" s="85"/>
      <c r="V48" s="85">
        <f>+Y48+I48</f>
        <v>-830</v>
      </c>
      <c r="W48" s="14">
        <v>-3726</v>
      </c>
      <c r="X48" s="16"/>
      <c r="Y48" s="16">
        <v>-738</v>
      </c>
      <c r="Z48" s="16"/>
      <c r="AA48" s="16"/>
      <c r="AB48" s="16"/>
      <c r="AC48" s="158"/>
      <c r="AD48" s="57"/>
    </row>
    <row r="49" spans="1:30" ht="12.75">
      <c r="A49" s="9"/>
      <c r="B49" s="9"/>
      <c r="D49" s="40"/>
      <c r="E49" s="40"/>
      <c r="F49" s="40"/>
      <c r="G49" s="111"/>
      <c r="H49" s="111"/>
      <c r="I49" s="111"/>
      <c r="J49" s="15"/>
      <c r="K49" s="15"/>
      <c r="L49" s="15"/>
      <c r="M49" s="15"/>
      <c r="N49" s="15"/>
      <c r="O49" s="15"/>
      <c r="P49" s="16"/>
      <c r="Q49" s="85"/>
      <c r="R49" s="85"/>
      <c r="S49" s="85"/>
      <c r="T49" s="111"/>
      <c r="U49" s="111"/>
      <c r="V49" s="111"/>
      <c r="W49" s="16"/>
      <c r="X49" s="16"/>
      <c r="Y49" s="16"/>
      <c r="Z49" s="16"/>
      <c r="AA49" s="16"/>
      <c r="AB49" s="16"/>
      <c r="AC49" s="158"/>
      <c r="AD49" s="57"/>
    </row>
    <row r="50" spans="1:30" ht="13.5" thickBot="1">
      <c r="A50" s="113" t="s">
        <v>192</v>
      </c>
      <c r="B50" s="9"/>
      <c r="D50" s="42">
        <f>SUM(D44:D49)</f>
        <v>-1161</v>
      </c>
      <c r="E50" s="42"/>
      <c r="F50" s="42">
        <f>SUM(F44:F49)</f>
        <v>-3101</v>
      </c>
      <c r="G50" s="42">
        <f>SUM(G44:G49)</f>
        <v>378</v>
      </c>
      <c r="H50" s="42"/>
      <c r="I50" s="42">
        <f>SUM(I44:I49)</f>
        <v>275</v>
      </c>
      <c r="J50" s="17">
        <f>SUM(J44:J49)</f>
        <v>-3107</v>
      </c>
      <c r="K50" s="17"/>
      <c r="L50" s="17">
        <f>SUM(L44:L49)</f>
        <v>-874</v>
      </c>
      <c r="M50" s="17">
        <f>SUM(M44:M49)</f>
        <v>102</v>
      </c>
      <c r="N50" s="17"/>
      <c r="O50" s="17">
        <f>SUM(O44:O49)</f>
        <v>-1065</v>
      </c>
      <c r="P50" s="16"/>
      <c r="Q50" s="141">
        <f>SUM(Q44:Q49)</f>
        <v>-3788</v>
      </c>
      <c r="R50" s="141"/>
      <c r="S50" s="141">
        <f>SUM(S44:S49)</f>
        <v>-4765</v>
      </c>
      <c r="T50" s="141">
        <f>SUM(T44:T49)</f>
        <v>-2627</v>
      </c>
      <c r="U50" s="141"/>
      <c r="V50" s="141">
        <f>SUM(V44:V49)</f>
        <v>-1664</v>
      </c>
      <c r="W50" s="17">
        <f>SUM(W44:W49)</f>
        <v>-3005</v>
      </c>
      <c r="X50" s="17"/>
      <c r="Y50" s="17">
        <f>SUM(Y44:Y49)</f>
        <v>-1939</v>
      </c>
      <c r="Z50" s="16"/>
      <c r="AA50" s="16"/>
      <c r="AB50" s="16"/>
      <c r="AC50" s="158"/>
      <c r="AD50" s="57"/>
    </row>
    <row r="51" spans="1:30" ht="13.5" thickTop="1">
      <c r="A51" s="9"/>
      <c r="B51" s="9"/>
      <c r="D51" s="40"/>
      <c r="E51" s="40"/>
      <c r="F51" s="40"/>
      <c r="G51" s="40"/>
      <c r="H51" s="40"/>
      <c r="I51" s="40"/>
      <c r="J51" s="24"/>
      <c r="K51" s="24"/>
      <c r="L51" s="100"/>
      <c r="M51" s="16"/>
      <c r="N51" s="16"/>
      <c r="O51" s="16"/>
      <c r="P51" s="16"/>
      <c r="Q51" s="85"/>
      <c r="R51" s="85"/>
      <c r="S51" s="85"/>
      <c r="T51" s="85"/>
      <c r="U51" s="85"/>
      <c r="V51" s="85"/>
      <c r="W51" s="16"/>
      <c r="X51" s="16"/>
      <c r="Y51" s="16"/>
      <c r="Z51" s="16"/>
      <c r="AA51" s="16"/>
      <c r="AB51" s="16"/>
      <c r="AD51" s="57"/>
    </row>
    <row r="52" spans="1:30" ht="12.75">
      <c r="A52" s="113" t="s">
        <v>80</v>
      </c>
      <c r="B52" s="9"/>
      <c r="D52" s="40"/>
      <c r="E52" s="40"/>
      <c r="F52" s="40"/>
      <c r="G52" s="40"/>
      <c r="H52" s="40"/>
      <c r="I52" s="40"/>
      <c r="J52" s="24"/>
      <c r="K52" s="24"/>
      <c r="L52" s="100"/>
      <c r="M52" s="16"/>
      <c r="N52" s="16"/>
      <c r="O52" s="16"/>
      <c r="P52" s="16"/>
      <c r="Q52" s="85"/>
      <c r="R52" s="85"/>
      <c r="S52" s="85"/>
      <c r="T52" s="85"/>
      <c r="U52" s="85"/>
      <c r="V52" s="85"/>
      <c r="W52" s="16"/>
      <c r="X52" s="16"/>
      <c r="Y52" s="16"/>
      <c r="Z52" s="14"/>
      <c r="AA52" s="14"/>
      <c r="AB52" s="14"/>
      <c r="AD52" s="57"/>
    </row>
    <row r="53" spans="1:30" ht="12.75">
      <c r="A53" s="9" t="s">
        <v>81</v>
      </c>
      <c r="B53" s="9"/>
      <c r="D53" s="89">
        <f>+D50-D54</f>
        <v>-1161</v>
      </c>
      <c r="E53" s="89"/>
      <c r="F53" s="89">
        <f>+F50-F54</f>
        <v>-3128</v>
      </c>
      <c r="G53" s="14">
        <f>G56+G54</f>
        <v>378</v>
      </c>
      <c r="H53" s="40"/>
      <c r="I53" s="14">
        <v>250</v>
      </c>
      <c r="J53" s="14">
        <f>J56+J54</f>
        <v>-3107</v>
      </c>
      <c r="K53" s="14"/>
      <c r="L53" s="89">
        <f>L56-L54</f>
        <v>-849</v>
      </c>
      <c r="M53" s="14">
        <f>M56+M54</f>
        <v>102</v>
      </c>
      <c r="N53" s="14"/>
      <c r="O53" s="14">
        <f>O56+O54</f>
        <v>-1038</v>
      </c>
      <c r="P53" s="16"/>
      <c r="Q53" s="89">
        <f>+T53+D53</f>
        <v>-3788</v>
      </c>
      <c r="R53" s="85"/>
      <c r="S53" s="89">
        <f>+S56-S54</f>
        <v>-4765</v>
      </c>
      <c r="T53" s="89">
        <f>+W53+G53</f>
        <v>-2627</v>
      </c>
      <c r="U53" s="89"/>
      <c r="V53" s="89">
        <f>+Y53+I53</f>
        <v>-1637</v>
      </c>
      <c r="W53" s="14">
        <f>W56-W54</f>
        <v>-3005</v>
      </c>
      <c r="X53" s="14"/>
      <c r="Y53" s="14">
        <f>Y56-Y54</f>
        <v>-1887</v>
      </c>
      <c r="Z53" s="14">
        <f>Z56-Z54</f>
        <v>102</v>
      </c>
      <c r="AA53" s="14"/>
      <c r="AB53" s="14">
        <v>-1038</v>
      </c>
      <c r="AD53" s="57"/>
    </row>
    <row r="54" spans="1:30" ht="12.75">
      <c r="A54" s="9" t="s">
        <v>26</v>
      </c>
      <c r="B54" s="9"/>
      <c r="D54" s="40">
        <v>0</v>
      </c>
      <c r="E54" s="40"/>
      <c r="F54" s="40">
        <v>27</v>
      </c>
      <c r="G54" s="40">
        <v>0</v>
      </c>
      <c r="H54" s="40"/>
      <c r="I54" s="40">
        <v>25</v>
      </c>
      <c r="J54" s="16">
        <v>0</v>
      </c>
      <c r="K54" s="16"/>
      <c r="L54" s="85">
        <v>-25</v>
      </c>
      <c r="M54" s="16">
        <v>0</v>
      </c>
      <c r="N54" s="16"/>
      <c r="O54" s="16">
        <v>27</v>
      </c>
      <c r="P54" s="16"/>
      <c r="Q54" s="89">
        <f>+T54+D54</f>
        <v>0</v>
      </c>
      <c r="R54" s="85"/>
      <c r="S54" s="89">
        <f>+V54+F54</f>
        <v>0</v>
      </c>
      <c r="T54" s="89">
        <f>-W54+G54</f>
        <v>0</v>
      </c>
      <c r="U54" s="89"/>
      <c r="V54" s="89">
        <f>+Y54+I54</f>
        <v>-27</v>
      </c>
      <c r="W54" s="16">
        <v>0</v>
      </c>
      <c r="X54" s="16"/>
      <c r="Y54" s="16">
        <v>-52</v>
      </c>
      <c r="Z54" s="16">
        <v>0</v>
      </c>
      <c r="AA54" s="16"/>
      <c r="AB54" s="16">
        <v>27</v>
      </c>
      <c r="AD54" s="57"/>
    </row>
    <row r="55" spans="1:30" ht="12.75">
      <c r="A55" s="9"/>
      <c r="B55" s="9"/>
      <c r="D55" s="40"/>
      <c r="E55" s="40"/>
      <c r="F55" s="40"/>
      <c r="G55" s="40"/>
      <c r="H55" s="40"/>
      <c r="I55" s="40"/>
      <c r="J55" s="16"/>
      <c r="K55" s="16"/>
      <c r="L55" s="85"/>
      <c r="M55" s="16"/>
      <c r="N55" s="16"/>
      <c r="O55" s="16"/>
      <c r="P55" s="16"/>
      <c r="Q55" s="85"/>
      <c r="R55" s="85"/>
      <c r="S55" s="85"/>
      <c r="T55" s="85"/>
      <c r="U55" s="85"/>
      <c r="V55" s="85"/>
      <c r="W55" s="16"/>
      <c r="X55" s="16"/>
      <c r="Y55" s="16"/>
      <c r="Z55" s="16"/>
      <c r="AA55" s="16"/>
      <c r="AB55" s="16"/>
      <c r="AD55" s="57"/>
    </row>
    <row r="56" spans="1:30" ht="13.5" thickBot="1">
      <c r="A56" s="113" t="str">
        <f>A50</f>
        <v>Loss for the period</v>
      </c>
      <c r="B56" s="9"/>
      <c r="D56" s="141">
        <f>D50</f>
        <v>-1161</v>
      </c>
      <c r="E56" s="141"/>
      <c r="F56" s="141">
        <f>SUM(F53:F55)</f>
        <v>-3101</v>
      </c>
      <c r="G56" s="17">
        <f>G50</f>
        <v>378</v>
      </c>
      <c r="H56" s="17"/>
      <c r="I56" s="17">
        <f>SUM(I53:I55)</f>
        <v>275</v>
      </c>
      <c r="J56" s="17">
        <f>J50</f>
        <v>-3107</v>
      </c>
      <c r="K56" s="17"/>
      <c r="L56" s="141">
        <f>L50</f>
        <v>-874</v>
      </c>
      <c r="M56" s="17">
        <f>M44</f>
        <v>102</v>
      </c>
      <c r="N56" s="17"/>
      <c r="O56" s="17">
        <f>O44</f>
        <v>-1065</v>
      </c>
      <c r="P56" s="16"/>
      <c r="Q56" s="141">
        <f>Q50</f>
        <v>-3788</v>
      </c>
      <c r="R56" s="141"/>
      <c r="S56" s="141">
        <f>S50</f>
        <v>-4765</v>
      </c>
      <c r="T56" s="17">
        <f>T50</f>
        <v>-2627</v>
      </c>
      <c r="U56" s="17"/>
      <c r="V56" s="17">
        <f>V50</f>
        <v>-1664</v>
      </c>
      <c r="W56" s="17">
        <f>W50</f>
        <v>-3005</v>
      </c>
      <c r="X56" s="17"/>
      <c r="Y56" s="17">
        <f>Y50</f>
        <v>-1939</v>
      </c>
      <c r="Z56" s="17">
        <f>Z43</f>
        <v>102</v>
      </c>
      <c r="AA56" s="17"/>
      <c r="AB56" s="17">
        <f>AB43</f>
        <v>-1065</v>
      </c>
      <c r="AD56" s="57"/>
    </row>
    <row r="57" spans="1:22" ht="13.5" thickTop="1">
      <c r="A57" s="9"/>
      <c r="B57" s="9"/>
      <c r="G57" s="40"/>
      <c r="H57" s="40"/>
      <c r="I57" s="40"/>
      <c r="P57" s="143"/>
      <c r="Q57" s="143"/>
      <c r="R57" s="143"/>
      <c r="S57" s="143"/>
      <c r="T57" s="36"/>
      <c r="U57" s="36"/>
      <c r="V57" s="36"/>
    </row>
    <row r="58" spans="1:22" ht="12.75">
      <c r="A58" s="9" t="s">
        <v>157</v>
      </c>
      <c r="B58" s="9"/>
      <c r="G58" s="40"/>
      <c r="H58" s="40"/>
      <c r="I58" s="40"/>
      <c r="P58" s="143"/>
      <c r="Q58" s="143"/>
      <c r="R58" s="143"/>
      <c r="S58" s="143"/>
      <c r="T58" s="36"/>
      <c r="U58" s="36"/>
      <c r="V58" s="36"/>
    </row>
    <row r="59" spans="1:22" ht="12.75">
      <c r="A59" s="9" t="s">
        <v>82</v>
      </c>
      <c r="B59" s="9"/>
      <c r="G59" s="40"/>
      <c r="H59" s="40"/>
      <c r="I59" s="40"/>
      <c r="P59" s="143"/>
      <c r="Q59" s="143"/>
      <c r="R59" s="143"/>
      <c r="S59" s="143"/>
      <c r="T59" s="36"/>
      <c r="U59" s="36"/>
      <c r="V59" s="36"/>
    </row>
    <row r="60" spans="1:28" ht="12.75" customHeight="1" hidden="1">
      <c r="A60" s="9" t="s">
        <v>9</v>
      </c>
      <c r="B60" s="9"/>
      <c r="D60" s="36">
        <v>400000</v>
      </c>
      <c r="E60" s="36"/>
      <c r="F60" s="36">
        <v>400000</v>
      </c>
      <c r="G60" s="36">
        <v>400000</v>
      </c>
      <c r="H60" s="40"/>
      <c r="I60" s="36">
        <v>400000</v>
      </c>
      <c r="J60" s="36">
        <v>400000</v>
      </c>
      <c r="K60" s="37"/>
      <c r="L60" s="36">
        <v>400000</v>
      </c>
      <c r="M60" s="36">
        <v>400000</v>
      </c>
      <c r="N60" s="36"/>
      <c r="O60" s="89">
        <v>400000</v>
      </c>
      <c r="P60" s="144"/>
      <c r="Q60" s="36">
        <v>400000</v>
      </c>
      <c r="R60" s="36"/>
      <c r="S60" s="36">
        <v>400000</v>
      </c>
      <c r="T60" s="36">
        <v>400000</v>
      </c>
      <c r="U60" s="40"/>
      <c r="V60" s="36">
        <v>400000</v>
      </c>
      <c r="W60" s="36">
        <v>400000</v>
      </c>
      <c r="X60" s="36"/>
      <c r="Y60" s="36">
        <v>400000</v>
      </c>
      <c r="Z60" s="36">
        <v>400000</v>
      </c>
      <c r="AA60" s="37"/>
      <c r="AB60" s="36">
        <v>400000</v>
      </c>
    </row>
    <row r="61" spans="1:28" ht="12.75" customHeight="1">
      <c r="A61" s="1" t="s">
        <v>173</v>
      </c>
      <c r="B61" s="9"/>
      <c r="G61" s="40"/>
      <c r="H61" s="40"/>
      <c r="I61" s="38"/>
      <c r="J61" s="36"/>
      <c r="K61" s="37"/>
      <c r="L61" s="89"/>
      <c r="M61" s="36"/>
      <c r="N61" s="36"/>
      <c r="O61" s="89"/>
      <c r="P61" s="144"/>
      <c r="Q61" s="144"/>
      <c r="R61" s="144"/>
      <c r="S61" s="144"/>
      <c r="T61" s="36"/>
      <c r="U61" s="36"/>
      <c r="V61" s="36"/>
      <c r="W61" s="36"/>
      <c r="X61" s="36"/>
      <c r="Y61" s="89"/>
      <c r="Z61" s="36"/>
      <c r="AA61" s="37"/>
      <c r="AB61" s="36"/>
    </row>
    <row r="62" spans="1:28" ht="12.75">
      <c r="A62" s="1" t="s">
        <v>141</v>
      </c>
      <c r="D62" s="38">
        <f>+D44/D60*100</f>
        <v>-0.2035</v>
      </c>
      <c r="E62" s="38"/>
      <c r="F62" s="38">
        <f>+F44/F60*100</f>
        <v>-0.50725</v>
      </c>
      <c r="G62" s="38">
        <f>+G44/G60*100</f>
        <v>0.10124999999999999</v>
      </c>
      <c r="H62" s="38"/>
      <c r="I62" s="38">
        <f>+I44/I60*100</f>
        <v>0.09175</v>
      </c>
      <c r="J62" s="38">
        <f>+J44/J60*100</f>
        <v>0.05825</v>
      </c>
      <c r="K62" s="38"/>
      <c r="L62" s="38">
        <v>-0.1</v>
      </c>
      <c r="M62" s="38">
        <f>(M53/M60)*100</f>
        <v>0.025500000000000002</v>
      </c>
      <c r="N62" s="13"/>
      <c r="O62" s="38">
        <f>(O53/O60)*100</f>
        <v>-0.2595</v>
      </c>
      <c r="P62" s="50"/>
      <c r="Q62" s="38">
        <f>+Q44/Q60*100</f>
        <v>0.078</v>
      </c>
      <c r="R62" s="38"/>
      <c r="S62" s="38">
        <f>+S44/S60*100</f>
        <v>-0.71575</v>
      </c>
      <c r="T62" s="38">
        <f>+T44/T60*100</f>
        <v>0.2815</v>
      </c>
      <c r="U62" s="38"/>
      <c r="V62" s="38">
        <v>-0.2</v>
      </c>
      <c r="W62" s="38">
        <f>+W44/W60*100</f>
        <v>0.18025</v>
      </c>
      <c r="X62" s="38"/>
      <c r="Y62" s="38">
        <v>-0.29</v>
      </c>
      <c r="Z62" s="38">
        <f>(Z53/Z60)*100</f>
        <v>0.025500000000000002</v>
      </c>
      <c r="AA62" s="13"/>
      <c r="AB62" s="38">
        <f>(AB53/AB60)*100</f>
        <v>-0.2595</v>
      </c>
    </row>
    <row r="63" spans="1:28" ht="12.75">
      <c r="A63" s="1" t="s">
        <v>142</v>
      </c>
      <c r="D63" s="38">
        <f>+D48/D60*100</f>
        <v>-0.08675</v>
      </c>
      <c r="E63" s="38"/>
      <c r="F63" s="38">
        <f>+F48/F60*100</f>
        <v>-0.268</v>
      </c>
      <c r="G63" s="38">
        <f>+G48/G60*100</f>
        <v>-0.00675</v>
      </c>
      <c r="H63" s="38"/>
      <c r="I63" s="38">
        <f>+I48/I60*100</f>
        <v>-0.023</v>
      </c>
      <c r="J63" s="38">
        <v>-0.83</v>
      </c>
      <c r="K63" s="38"/>
      <c r="L63" s="38">
        <f>+L48/L60*100</f>
        <v>-0.11299999999999999</v>
      </c>
      <c r="M63" s="38"/>
      <c r="N63" s="13"/>
      <c r="O63" s="38"/>
      <c r="P63" s="50"/>
      <c r="Q63" s="38">
        <f>+Q48/Q60*100</f>
        <v>-1.0250000000000001</v>
      </c>
      <c r="R63" s="38"/>
      <c r="S63" s="38">
        <v>-0.47</v>
      </c>
      <c r="T63" s="38">
        <f>+T48/T60*100</f>
        <v>-0.93825</v>
      </c>
      <c r="U63" s="38"/>
      <c r="V63" s="38">
        <f>+V48/V60*100</f>
        <v>-0.2075</v>
      </c>
      <c r="W63" s="38">
        <f>+W48/W60*100</f>
        <v>-0.9315</v>
      </c>
      <c r="X63" s="38"/>
      <c r="Y63" s="38">
        <f>+Y48/Y60*100</f>
        <v>-0.1845</v>
      </c>
      <c r="Z63" s="38"/>
      <c r="AA63" s="13"/>
      <c r="AB63" s="38"/>
    </row>
    <row r="64" spans="4:28" ht="13.5" thickBot="1">
      <c r="D64" s="122">
        <f>SUM(D62:D63)</f>
        <v>-0.29025</v>
      </c>
      <c r="E64" s="122"/>
      <c r="F64" s="122">
        <f>SUM(F62:F63)</f>
        <v>-0.77525</v>
      </c>
      <c r="G64" s="122">
        <f>SUM(G62:G63)</f>
        <v>0.09449999999999999</v>
      </c>
      <c r="H64" s="122"/>
      <c r="I64" s="122">
        <f>SUM(I62:I63)</f>
        <v>0.06875</v>
      </c>
      <c r="J64" s="122">
        <f>SUM(J62:J63)</f>
        <v>-0.7717499999999999</v>
      </c>
      <c r="K64" s="122"/>
      <c r="L64" s="122">
        <f>SUM(L62:L63)</f>
        <v>-0.213</v>
      </c>
      <c r="M64" s="122"/>
      <c r="N64" s="123"/>
      <c r="O64" s="122"/>
      <c r="P64" s="50"/>
      <c r="Q64" s="122">
        <f>SUM(Q62:Q63)</f>
        <v>-0.9470000000000002</v>
      </c>
      <c r="R64" s="122"/>
      <c r="S64" s="122">
        <f>SUM(S62:S63)</f>
        <v>-1.18575</v>
      </c>
      <c r="T64" s="122">
        <f>SUM(T62:T63)</f>
        <v>-0.6567500000000001</v>
      </c>
      <c r="U64" s="122"/>
      <c r="V64" s="122">
        <f>SUM(V62:V63)</f>
        <v>-0.4075</v>
      </c>
      <c r="W64" s="122">
        <f>SUM(W62:W63)</f>
        <v>-0.75125</v>
      </c>
      <c r="X64" s="122"/>
      <c r="Y64" s="122">
        <f>SUM(Y62:Y63)</f>
        <v>-0.4745</v>
      </c>
      <c r="Z64" s="38"/>
      <c r="AA64" s="13"/>
      <c r="AB64" s="38"/>
    </row>
    <row r="65" spans="1:28" ht="13.5" thickBot="1">
      <c r="A65" s="1" t="s">
        <v>30</v>
      </c>
      <c r="D65" s="18" t="s">
        <v>15</v>
      </c>
      <c r="E65" s="18"/>
      <c r="F65" s="18" t="s">
        <v>15</v>
      </c>
      <c r="G65" s="18" t="s">
        <v>15</v>
      </c>
      <c r="H65" s="18"/>
      <c r="I65" s="18" t="s">
        <v>15</v>
      </c>
      <c r="J65" s="18" t="s">
        <v>15</v>
      </c>
      <c r="K65" s="18"/>
      <c r="L65" s="142" t="s">
        <v>15</v>
      </c>
      <c r="M65" s="18" t="s">
        <v>15</v>
      </c>
      <c r="N65" s="18"/>
      <c r="O65" s="18" t="s">
        <v>15</v>
      </c>
      <c r="P65" s="50"/>
      <c r="Q65" s="18" t="s">
        <v>15</v>
      </c>
      <c r="R65" s="18"/>
      <c r="S65" s="18" t="s">
        <v>15</v>
      </c>
      <c r="T65" s="18" t="s">
        <v>15</v>
      </c>
      <c r="U65" s="18"/>
      <c r="V65" s="18" t="s">
        <v>15</v>
      </c>
      <c r="W65" s="18" t="s">
        <v>15</v>
      </c>
      <c r="X65" s="18"/>
      <c r="Y65" s="18" t="s">
        <v>15</v>
      </c>
      <c r="Z65" s="18" t="s">
        <v>15</v>
      </c>
      <c r="AA65" s="18"/>
      <c r="AB65" s="18" t="s">
        <v>15</v>
      </c>
    </row>
    <row r="66" spans="16:19" ht="13.5" thickTop="1">
      <c r="P66" s="143"/>
      <c r="Q66" s="143"/>
      <c r="R66" s="143"/>
      <c r="S66" s="143"/>
    </row>
    <row r="67" ht="12.75">
      <c r="A67" s="1" t="s">
        <v>150</v>
      </c>
    </row>
    <row r="68" ht="12.75">
      <c r="A68" s="1" t="s">
        <v>174</v>
      </c>
    </row>
    <row r="70" ht="12.75">
      <c r="A70" s="3" t="s">
        <v>32</v>
      </c>
    </row>
    <row r="71" spans="1:25" ht="12.75">
      <c r="A71" s="3" t="s">
        <v>117</v>
      </c>
      <c r="S71" s="8" t="s">
        <v>152</v>
      </c>
      <c r="Y71" s="13" t="s">
        <v>152</v>
      </c>
    </row>
    <row r="72" ht="12.75">
      <c r="Y72" s="1"/>
    </row>
  </sheetData>
  <mergeCells count="8">
    <mergeCell ref="Z8:AB8"/>
    <mergeCell ref="W8:Y8"/>
    <mergeCell ref="J8:L8"/>
    <mergeCell ref="D8:F8"/>
    <mergeCell ref="Q8:S8"/>
    <mergeCell ref="G8:I8"/>
    <mergeCell ref="T8:V8"/>
    <mergeCell ref="M8:O8"/>
  </mergeCells>
  <printOptions horizontalCentered="1"/>
  <pageMargins left="0.5" right="0.31" top="0.5" bottom="0.3" header="0.3" footer="0.2"/>
  <pageSetup horizontalDpi="180" verticalDpi="18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1"/>
  <sheetViews>
    <sheetView workbookViewId="0" topLeftCell="A25">
      <selection activeCell="E33" sqref="E33"/>
    </sheetView>
  </sheetViews>
  <sheetFormatPr defaultColWidth="9.140625" defaultRowHeight="12.75"/>
  <cols>
    <col min="1" max="1" width="5.00390625" style="58" customWidth="1"/>
    <col min="2" max="2" width="9.57421875" style="58" bestFit="1" customWidth="1"/>
    <col min="3" max="3" width="20.7109375" style="58" customWidth="1"/>
    <col min="4" max="4" width="5.7109375" style="58" customWidth="1"/>
    <col min="5" max="5" width="15.7109375" style="58" customWidth="1"/>
    <col min="6" max="8" width="15.7109375" style="58" hidden="1" customWidth="1"/>
    <col min="9" max="9" width="8.7109375" style="58" customWidth="1"/>
    <col min="10" max="10" width="17.421875" style="59" customWidth="1"/>
    <col min="11" max="11" width="9.140625" style="58" customWidth="1"/>
    <col min="12" max="12" width="9.57421875" style="93" bestFit="1" customWidth="1"/>
    <col min="13" max="16384" width="9.140625" style="58" customWidth="1"/>
  </cols>
  <sheetData>
    <row r="1" spans="1:11" ht="16.5">
      <c r="A1" s="171" t="str">
        <f>PL!A1</f>
        <v>GSB GROUP BERHAD 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s="91" customFormat="1" ht="16.5">
      <c r="A2" s="90" t="str">
        <f>PL!A2</f>
        <v>(Company No. 287036-X)</v>
      </c>
      <c r="J2" s="92"/>
      <c r="L2" s="94"/>
    </row>
    <row r="3" ht="12.75">
      <c r="A3" s="5" t="s">
        <v>31</v>
      </c>
    </row>
    <row r="4" ht="9" customHeight="1">
      <c r="A4" s="5"/>
    </row>
    <row r="5" ht="12.75">
      <c r="A5" s="6" t="s">
        <v>55</v>
      </c>
    </row>
    <row r="6" spans="1:2" ht="12.75">
      <c r="A6" s="6" t="s">
        <v>93</v>
      </c>
      <c r="B6" s="134" t="s">
        <v>181</v>
      </c>
    </row>
    <row r="7" ht="9.75" customHeight="1"/>
    <row r="8" spans="5:12" s="3" customFormat="1" ht="12.75" customHeight="1">
      <c r="E8" s="54" t="s">
        <v>68</v>
      </c>
      <c r="F8" s="54" t="s">
        <v>68</v>
      </c>
      <c r="G8" s="54" t="s">
        <v>68</v>
      </c>
      <c r="H8" s="54" t="s">
        <v>68</v>
      </c>
      <c r="I8" s="54"/>
      <c r="J8" s="21" t="s">
        <v>69</v>
      </c>
      <c r="L8" s="95"/>
    </row>
    <row r="9" spans="5:12" s="3" customFormat="1" ht="12.75" customHeight="1">
      <c r="E9" s="54" t="s">
        <v>67</v>
      </c>
      <c r="F9" s="54" t="s">
        <v>67</v>
      </c>
      <c r="G9" s="54" t="s">
        <v>67</v>
      </c>
      <c r="H9" s="54" t="s">
        <v>67</v>
      </c>
      <c r="I9" s="54"/>
      <c r="J9" s="21" t="s">
        <v>61</v>
      </c>
      <c r="L9" s="95"/>
    </row>
    <row r="10" spans="5:12" s="3" customFormat="1" ht="12.75" customHeight="1">
      <c r="E10" s="68">
        <f>PL!D12</f>
        <v>39903</v>
      </c>
      <c r="F10" s="68">
        <f>PL!G12</f>
        <v>39813</v>
      </c>
      <c r="G10" s="68">
        <f>PL!J12</f>
        <v>39721</v>
      </c>
      <c r="H10" s="68">
        <f>PL!Z12</f>
        <v>39629</v>
      </c>
      <c r="I10" s="55"/>
      <c r="J10" s="67">
        <v>39538</v>
      </c>
      <c r="L10" s="95"/>
    </row>
    <row r="11" spans="5:12" s="3" customFormat="1" ht="12.75" customHeight="1">
      <c r="E11" s="54" t="s">
        <v>53</v>
      </c>
      <c r="F11" s="54" t="s">
        <v>53</v>
      </c>
      <c r="G11" s="54" t="s">
        <v>53</v>
      </c>
      <c r="H11" s="54" t="s">
        <v>53</v>
      </c>
      <c r="I11" s="54"/>
      <c r="J11" s="21" t="s">
        <v>53</v>
      </c>
      <c r="L11" s="95"/>
    </row>
    <row r="12" spans="8:12" s="3" customFormat="1" ht="12.75" customHeight="1">
      <c r="H12" s="54"/>
      <c r="I12" s="54"/>
      <c r="J12" s="63" t="s">
        <v>124</v>
      </c>
      <c r="L12" s="95"/>
    </row>
    <row r="13" spans="1:15" s="1" customFormat="1" ht="12.75" customHeight="1">
      <c r="A13" s="1" t="s">
        <v>103</v>
      </c>
      <c r="E13" s="40">
        <f>10852-1992</f>
        <v>8860</v>
      </c>
      <c r="F13" s="40">
        <v>10411</v>
      </c>
      <c r="G13" s="40">
        <f>14282-2499-G34</f>
        <v>10783</v>
      </c>
      <c r="H13" s="40">
        <v>15027</v>
      </c>
      <c r="I13" s="40"/>
      <c r="J13" s="78">
        <f>13810-J34</f>
        <v>9656</v>
      </c>
      <c r="K13" s="99"/>
      <c r="L13" s="100"/>
      <c r="N13" s="56"/>
      <c r="O13" s="56"/>
    </row>
    <row r="14" spans="5:14" s="1" customFormat="1" ht="12.75" customHeight="1">
      <c r="E14" s="40"/>
      <c r="F14" s="40"/>
      <c r="G14" s="40"/>
      <c r="H14" s="40"/>
      <c r="I14" s="40"/>
      <c r="J14" s="78"/>
      <c r="K14" s="99"/>
      <c r="L14" s="100"/>
      <c r="N14" s="56"/>
    </row>
    <row r="15" spans="1:14" s="1" customFormat="1" ht="12.75" customHeight="1">
      <c r="A15" s="1" t="s">
        <v>84</v>
      </c>
      <c r="E15" s="40">
        <f>16982+1992</f>
        <v>18974</v>
      </c>
      <c r="F15" s="40">
        <v>17054</v>
      </c>
      <c r="G15" s="40">
        <v>17126</v>
      </c>
      <c r="H15" s="40">
        <v>17197</v>
      </c>
      <c r="I15" s="40"/>
      <c r="J15" s="78">
        <v>17269</v>
      </c>
      <c r="K15" s="99"/>
      <c r="L15" s="100"/>
      <c r="N15" s="56"/>
    </row>
    <row r="16" spans="5:14" s="1" customFormat="1" ht="12.75" customHeight="1">
      <c r="E16" s="40"/>
      <c r="F16" s="40"/>
      <c r="G16" s="40"/>
      <c r="H16" s="40"/>
      <c r="I16" s="40"/>
      <c r="J16" s="78"/>
      <c r="K16" s="99"/>
      <c r="L16" s="100"/>
      <c r="N16" s="56"/>
    </row>
    <row r="17" spans="1:14" s="1" customFormat="1" ht="12.75" customHeight="1">
      <c r="A17" s="1" t="s">
        <v>89</v>
      </c>
      <c r="E17" s="40">
        <v>3113</v>
      </c>
      <c r="F17" s="40">
        <v>7535</v>
      </c>
      <c r="G17" s="40">
        <v>6979</v>
      </c>
      <c r="H17" s="40">
        <v>3154</v>
      </c>
      <c r="I17" s="40"/>
      <c r="J17" s="78">
        <v>3154</v>
      </c>
      <c r="K17" s="99"/>
      <c r="L17" s="100"/>
      <c r="N17" s="56"/>
    </row>
    <row r="18" spans="5:14" s="1" customFormat="1" ht="12.75" customHeight="1">
      <c r="E18" s="40"/>
      <c r="F18" s="40"/>
      <c r="G18" s="40"/>
      <c r="H18" s="40"/>
      <c r="I18" s="40"/>
      <c r="J18" s="78"/>
      <c r="K18" s="99"/>
      <c r="L18" s="100"/>
      <c r="N18" s="56"/>
    </row>
    <row r="19" spans="1:14" s="1" customFormat="1" ht="12.75" customHeight="1">
      <c r="A19" s="1" t="s">
        <v>92</v>
      </c>
      <c r="E19" s="40">
        <v>4194</v>
      </c>
      <c r="F19" s="40">
        <v>4209</v>
      </c>
      <c r="G19" s="40">
        <v>4224</v>
      </c>
      <c r="H19" s="40">
        <v>4239</v>
      </c>
      <c r="I19" s="40"/>
      <c r="J19" s="78">
        <v>4254</v>
      </c>
      <c r="K19" s="99"/>
      <c r="L19" s="100"/>
      <c r="N19" s="56"/>
    </row>
    <row r="20" spans="5:14" s="1" customFormat="1" ht="12.75" customHeight="1">
      <c r="E20" s="40"/>
      <c r="F20" s="40"/>
      <c r="G20" s="40"/>
      <c r="H20" s="40"/>
      <c r="I20" s="40"/>
      <c r="J20" s="78"/>
      <c r="K20" s="99"/>
      <c r="L20" s="100"/>
      <c r="N20" s="56"/>
    </row>
    <row r="21" spans="1:14" s="1" customFormat="1" ht="12.75" customHeight="1">
      <c r="A21" s="1" t="s">
        <v>195</v>
      </c>
      <c r="E21" s="40">
        <v>0</v>
      </c>
      <c r="F21" s="40">
        <v>224</v>
      </c>
      <c r="G21" s="40">
        <v>264</v>
      </c>
      <c r="H21" s="40">
        <v>410</v>
      </c>
      <c r="I21" s="40"/>
      <c r="J21" s="78">
        <v>652</v>
      </c>
      <c r="K21" s="99"/>
      <c r="L21" s="100"/>
      <c r="N21" s="56"/>
    </row>
    <row r="22" spans="5:14" s="1" customFormat="1" ht="12.75" customHeight="1">
      <c r="E22" s="40"/>
      <c r="F22" s="40"/>
      <c r="G22" s="40"/>
      <c r="H22" s="40"/>
      <c r="I22" s="40"/>
      <c r="J22" s="78"/>
      <c r="K22" s="99"/>
      <c r="L22" s="100"/>
      <c r="N22" s="56"/>
    </row>
    <row r="23" spans="1:14" ht="12.75" customHeight="1">
      <c r="A23" s="1" t="s">
        <v>96</v>
      </c>
      <c r="B23" s="1"/>
      <c r="C23" s="1"/>
      <c r="D23" s="1"/>
      <c r="E23" s="40">
        <v>12</v>
      </c>
      <c r="F23" s="40">
        <v>12</v>
      </c>
      <c r="G23" s="40">
        <v>12</v>
      </c>
      <c r="H23" s="40">
        <f>4+8</f>
        <v>12</v>
      </c>
      <c r="I23" s="40"/>
      <c r="J23" s="78">
        <v>12</v>
      </c>
      <c r="K23" s="99"/>
      <c r="L23" s="100"/>
      <c r="N23" s="56"/>
    </row>
    <row r="24" spans="5:14" s="1" customFormat="1" ht="12.75" customHeight="1">
      <c r="E24" s="40"/>
      <c r="F24" s="40"/>
      <c r="G24" s="40"/>
      <c r="H24" s="40"/>
      <c r="I24" s="40"/>
      <c r="J24" s="78"/>
      <c r="K24" s="99"/>
      <c r="L24" s="100"/>
      <c r="N24" s="56"/>
    </row>
    <row r="25" spans="1:14" s="1" customFormat="1" ht="12.75" customHeight="1">
      <c r="A25" s="1" t="s">
        <v>97</v>
      </c>
      <c r="E25" s="40">
        <v>16</v>
      </c>
      <c r="F25" s="40">
        <v>16</v>
      </c>
      <c r="G25" s="40">
        <v>16</v>
      </c>
      <c r="H25" s="40">
        <v>16</v>
      </c>
      <c r="I25" s="40"/>
      <c r="J25" s="78">
        <v>16</v>
      </c>
      <c r="K25" s="99"/>
      <c r="L25" s="100"/>
      <c r="N25" s="56"/>
    </row>
    <row r="26" spans="5:14" s="1" customFormat="1" ht="12.75" customHeight="1">
      <c r="E26" s="40"/>
      <c r="F26" s="19"/>
      <c r="H26" s="40"/>
      <c r="I26" s="40"/>
      <c r="J26" s="78"/>
      <c r="K26" s="99"/>
      <c r="L26" s="100"/>
      <c r="N26" s="56"/>
    </row>
    <row r="27" spans="1:14" s="1" customFormat="1" ht="12.75" customHeight="1">
      <c r="A27" s="1" t="s">
        <v>1</v>
      </c>
      <c r="E27" s="40"/>
      <c r="F27" s="19"/>
      <c r="H27" s="40"/>
      <c r="I27" s="40"/>
      <c r="J27" s="78"/>
      <c r="K27" s="99"/>
      <c r="L27" s="100"/>
      <c r="N27" s="56"/>
    </row>
    <row r="28" spans="2:14" s="1" customFormat="1" ht="12.75" customHeight="1">
      <c r="B28" s="5" t="s">
        <v>95</v>
      </c>
      <c r="E28" s="40">
        <v>964</v>
      </c>
      <c r="F28" s="78">
        <v>1174</v>
      </c>
      <c r="G28" s="40">
        <f>1381-371</f>
        <v>1010</v>
      </c>
      <c r="H28" s="40">
        <v>1923</v>
      </c>
      <c r="I28" s="40"/>
      <c r="J28" s="78">
        <v>1673</v>
      </c>
      <c r="K28" s="99"/>
      <c r="L28" s="100"/>
      <c r="N28" s="56"/>
    </row>
    <row r="29" spans="2:14" s="1" customFormat="1" ht="12.75" customHeight="1">
      <c r="B29" s="5" t="s">
        <v>91</v>
      </c>
      <c r="E29" s="40">
        <v>6512</v>
      </c>
      <c r="F29" s="78">
        <v>484</v>
      </c>
      <c r="G29" s="40">
        <v>3706</v>
      </c>
      <c r="H29" s="40">
        <v>3372</v>
      </c>
      <c r="I29" s="40"/>
      <c r="J29" s="78">
        <v>4478</v>
      </c>
      <c r="K29" s="99"/>
      <c r="L29" s="100"/>
      <c r="N29" s="56"/>
    </row>
    <row r="30" spans="2:14" s="1" customFormat="1" ht="12.75" customHeight="1">
      <c r="B30" s="5" t="s">
        <v>3</v>
      </c>
      <c r="E30" s="40">
        <f>5622+86</f>
        <v>5708</v>
      </c>
      <c r="F30" s="78">
        <f>7638-1027</f>
        <v>6611</v>
      </c>
      <c r="G30" s="40">
        <f>6093+1000</f>
        <v>7093</v>
      </c>
      <c r="H30" s="40">
        <v>12753</v>
      </c>
      <c r="I30" s="40"/>
      <c r="J30" s="78">
        <v>10694</v>
      </c>
      <c r="K30" s="99"/>
      <c r="L30" s="100"/>
      <c r="N30" s="56"/>
    </row>
    <row r="31" spans="2:14" s="1" customFormat="1" ht="12.75" customHeight="1">
      <c r="B31" s="5" t="s">
        <v>17</v>
      </c>
      <c r="E31" s="40">
        <f>552+499-86</f>
        <v>965</v>
      </c>
      <c r="F31" s="78">
        <f>3761+65+1989</f>
        <v>5815</v>
      </c>
      <c r="G31" s="40">
        <v>6049</v>
      </c>
      <c r="H31" s="40">
        <v>4730</v>
      </c>
      <c r="I31" s="78"/>
      <c r="J31" s="78">
        <f>2931-1</f>
        <v>2930</v>
      </c>
      <c r="K31" s="99"/>
      <c r="L31" s="100"/>
      <c r="N31" s="56"/>
    </row>
    <row r="32" spans="2:14" s="1" customFormat="1" ht="12.75" customHeight="1" hidden="1">
      <c r="B32" s="5" t="s">
        <v>102</v>
      </c>
      <c r="E32" s="40"/>
      <c r="F32" s="78"/>
      <c r="G32" s="40"/>
      <c r="H32" s="40">
        <v>0</v>
      </c>
      <c r="I32" s="40"/>
      <c r="J32" s="78">
        <v>0</v>
      </c>
      <c r="K32" s="99"/>
      <c r="L32" s="100"/>
      <c r="N32" s="56"/>
    </row>
    <row r="33" spans="2:14" s="1" customFormat="1" ht="12.75" customHeight="1">
      <c r="B33" s="5" t="s">
        <v>98</v>
      </c>
      <c r="E33" s="40">
        <v>374</v>
      </c>
      <c r="F33" s="78">
        <v>490</v>
      </c>
      <c r="G33" s="40">
        <v>415</v>
      </c>
      <c r="H33" s="78">
        <v>340</v>
      </c>
      <c r="I33" s="40"/>
      <c r="J33" s="78">
        <v>314</v>
      </c>
      <c r="K33" s="99"/>
      <c r="L33" s="100"/>
      <c r="M33" s="56"/>
      <c r="N33" s="56"/>
    </row>
    <row r="34" spans="2:14" s="1" customFormat="1" ht="12.75" customHeight="1">
      <c r="B34" s="5" t="s">
        <v>176</v>
      </c>
      <c r="E34" s="40">
        <v>0</v>
      </c>
      <c r="F34" s="78">
        <v>0</v>
      </c>
      <c r="G34" s="40">
        <v>1000</v>
      </c>
      <c r="H34" s="78"/>
      <c r="I34" s="40"/>
      <c r="J34" s="78">
        <v>4154</v>
      </c>
      <c r="K34" s="99"/>
      <c r="L34" s="100"/>
      <c r="M34" s="56"/>
      <c r="N34" s="56"/>
    </row>
    <row r="35" spans="2:14" s="1" customFormat="1" ht="12.75" customHeight="1">
      <c r="B35" s="5" t="s">
        <v>18</v>
      </c>
      <c r="E35" s="40">
        <v>2609</v>
      </c>
      <c r="F35" s="78">
        <v>2604</v>
      </c>
      <c r="G35" s="40">
        <v>2571</v>
      </c>
      <c r="H35" s="40">
        <v>78</v>
      </c>
      <c r="I35" s="40"/>
      <c r="J35" s="78">
        <v>78</v>
      </c>
      <c r="K35" s="99"/>
      <c r="L35" s="100"/>
      <c r="N35" s="56"/>
    </row>
    <row r="36" spans="2:14" s="1" customFormat="1" ht="12.75" customHeight="1">
      <c r="B36" s="5" t="s">
        <v>16</v>
      </c>
      <c r="E36" s="40">
        <v>4704</v>
      </c>
      <c r="F36" s="78">
        <v>2789</v>
      </c>
      <c r="G36" s="40">
        <v>2333</v>
      </c>
      <c r="H36" s="40">
        <v>1468</v>
      </c>
      <c r="I36" s="40"/>
      <c r="J36" s="78">
        <v>4221</v>
      </c>
      <c r="K36" s="99"/>
      <c r="L36" s="100"/>
      <c r="N36" s="56"/>
    </row>
    <row r="37" spans="2:14" s="1" customFormat="1" ht="12.75" customHeight="1">
      <c r="B37" s="5"/>
      <c r="E37" s="41">
        <f>SUM(E28:E36)</f>
        <v>21836</v>
      </c>
      <c r="F37" s="41">
        <f>SUM(F28:F36)</f>
        <v>19967</v>
      </c>
      <c r="G37" s="41">
        <f>SUM(G28:G36)</f>
        <v>24177</v>
      </c>
      <c r="H37" s="41">
        <f>SUM(H28:H36)</f>
        <v>24664</v>
      </c>
      <c r="I37" s="41"/>
      <c r="J37" s="161">
        <f>SUM(J28:J36)</f>
        <v>28542</v>
      </c>
      <c r="K37" s="99"/>
      <c r="L37" s="100"/>
      <c r="N37" s="56"/>
    </row>
    <row r="38" spans="5:14" s="1" customFormat="1" ht="9" customHeight="1">
      <c r="E38" s="40"/>
      <c r="H38" s="40"/>
      <c r="I38" s="40"/>
      <c r="J38" s="78"/>
      <c r="K38" s="99"/>
      <c r="L38" s="100"/>
      <c r="N38" s="56"/>
    </row>
    <row r="39" spans="1:14" s="1" customFormat="1" ht="12.75" customHeight="1">
      <c r="A39" s="1" t="s">
        <v>4</v>
      </c>
      <c r="E39" s="40"/>
      <c r="H39" s="40"/>
      <c r="I39" s="40"/>
      <c r="J39" s="78"/>
      <c r="K39" s="99"/>
      <c r="L39" s="100"/>
      <c r="N39" s="56"/>
    </row>
    <row r="40" spans="2:14" s="1" customFormat="1" ht="12.75" customHeight="1">
      <c r="B40" s="5" t="s">
        <v>6</v>
      </c>
      <c r="E40" s="40">
        <v>2236</v>
      </c>
      <c r="F40" s="40">
        <v>6206</v>
      </c>
      <c r="G40" s="40">
        <f>8202</f>
        <v>8202</v>
      </c>
      <c r="H40" s="40">
        <v>3658</v>
      </c>
      <c r="I40" s="40"/>
      <c r="J40" s="78">
        <v>4830</v>
      </c>
      <c r="K40" s="99"/>
      <c r="L40" s="100"/>
      <c r="M40" s="56"/>
      <c r="N40" s="56"/>
    </row>
    <row r="41" spans="2:14" s="1" customFormat="1" ht="12.75" customHeight="1">
      <c r="B41" s="5" t="s">
        <v>7</v>
      </c>
      <c r="E41" s="40">
        <v>1518</v>
      </c>
      <c r="F41" s="40">
        <v>1549</v>
      </c>
      <c r="G41" s="40">
        <f>1363+74+1000</f>
        <v>2437</v>
      </c>
      <c r="H41" s="78">
        <v>4014</v>
      </c>
      <c r="I41" s="40"/>
      <c r="J41" s="78">
        <v>1268</v>
      </c>
      <c r="K41" s="99"/>
      <c r="L41" s="100"/>
      <c r="N41" s="56"/>
    </row>
    <row r="42" spans="2:14" s="1" customFormat="1" ht="12.75" customHeight="1" hidden="1">
      <c r="B42" s="5" t="s">
        <v>110</v>
      </c>
      <c r="E42" s="40"/>
      <c r="F42" s="40"/>
      <c r="G42" s="40"/>
      <c r="H42" s="78">
        <v>0</v>
      </c>
      <c r="I42" s="40"/>
      <c r="J42" s="78">
        <v>0</v>
      </c>
      <c r="K42" s="99"/>
      <c r="L42" s="100"/>
      <c r="N42" s="56"/>
    </row>
    <row r="43" spans="2:14" s="1" customFormat="1" ht="12.75" customHeight="1">
      <c r="B43" s="5" t="s">
        <v>62</v>
      </c>
      <c r="E43" s="40">
        <v>499</v>
      </c>
      <c r="F43" s="40">
        <v>1370</v>
      </c>
      <c r="G43" s="40">
        <v>1030</v>
      </c>
      <c r="H43" s="40">
        <v>926</v>
      </c>
      <c r="I43" s="40"/>
      <c r="J43" s="78">
        <v>423</v>
      </c>
      <c r="K43" s="99"/>
      <c r="L43" s="100"/>
      <c r="N43" s="56"/>
    </row>
    <row r="44" spans="2:14" s="1" customFormat="1" ht="12.75" customHeight="1">
      <c r="B44" s="5" t="s">
        <v>0</v>
      </c>
      <c r="E44" s="40">
        <v>102</v>
      </c>
      <c r="F44" s="40">
        <v>85</v>
      </c>
      <c r="G44" s="40">
        <v>148</v>
      </c>
      <c r="H44" s="40">
        <v>125</v>
      </c>
      <c r="I44" s="40"/>
      <c r="J44" s="78">
        <v>110</v>
      </c>
      <c r="K44" s="99"/>
      <c r="L44" s="100"/>
      <c r="N44" s="56"/>
    </row>
    <row r="45" spans="2:14" s="1" customFormat="1" ht="12.75" customHeight="1">
      <c r="B45" s="5" t="s">
        <v>5</v>
      </c>
      <c r="E45" s="40">
        <f>1753+1100</f>
        <v>2853</v>
      </c>
      <c r="F45" s="40">
        <v>2120</v>
      </c>
      <c r="G45" s="40">
        <v>3647</v>
      </c>
      <c r="H45" s="40">
        <f>1753+2084</f>
        <v>3837</v>
      </c>
      <c r="I45" s="40"/>
      <c r="J45" s="78">
        <v>4574</v>
      </c>
      <c r="K45" s="99"/>
      <c r="L45" s="100"/>
      <c r="N45" s="56"/>
    </row>
    <row r="46" spans="2:14" s="1" customFormat="1" ht="12.75" customHeight="1">
      <c r="B46" s="5" t="s">
        <v>14</v>
      </c>
      <c r="E46" s="40">
        <v>398</v>
      </c>
      <c r="F46" s="40">
        <v>231</v>
      </c>
      <c r="G46" s="40">
        <v>312</v>
      </c>
      <c r="H46" s="40">
        <v>250</v>
      </c>
      <c r="I46" s="40"/>
      <c r="J46" s="78">
        <v>465</v>
      </c>
      <c r="K46" s="99"/>
      <c r="L46" s="100"/>
      <c r="M46" s="56"/>
      <c r="N46" s="56"/>
    </row>
    <row r="47" spans="2:14" s="1" customFormat="1" ht="12.75" customHeight="1">
      <c r="B47" s="5"/>
      <c r="E47" s="41">
        <f>SUM(E40:E46)</f>
        <v>7606</v>
      </c>
      <c r="F47" s="41">
        <f>SUM(F40:F46)</f>
        <v>11561</v>
      </c>
      <c r="G47" s="41">
        <f>SUM(G40:G46)</f>
        <v>15776</v>
      </c>
      <c r="H47" s="41">
        <f>SUM(H40:H46)</f>
        <v>12810</v>
      </c>
      <c r="I47" s="41"/>
      <c r="J47" s="161">
        <f>SUM(J40:J46)</f>
        <v>11670</v>
      </c>
      <c r="K47" s="99"/>
      <c r="L47" s="100"/>
      <c r="M47" s="56"/>
      <c r="N47" s="56"/>
    </row>
    <row r="48" spans="5:14" s="1" customFormat="1" ht="12.75" customHeight="1">
      <c r="E48" s="40"/>
      <c r="H48" s="40"/>
      <c r="I48" s="40"/>
      <c r="J48" s="78"/>
      <c r="K48" s="99"/>
      <c r="L48" s="100"/>
      <c r="N48" s="56"/>
    </row>
    <row r="49" spans="1:14" s="1" customFormat="1" ht="12.75" customHeight="1">
      <c r="A49" s="1" t="s">
        <v>20</v>
      </c>
      <c r="E49" s="40">
        <f>+E37-E47</f>
        <v>14230</v>
      </c>
      <c r="F49" s="40">
        <f>+F37-F47</f>
        <v>8406</v>
      </c>
      <c r="G49" s="40">
        <f>+G37-G47</f>
        <v>8401</v>
      </c>
      <c r="H49" s="40">
        <f>+H37-H47</f>
        <v>11854</v>
      </c>
      <c r="I49" s="40"/>
      <c r="J49" s="78">
        <f>+J37-J47</f>
        <v>16872</v>
      </c>
      <c r="K49" s="99"/>
      <c r="L49" s="100"/>
      <c r="N49" s="56"/>
    </row>
    <row r="50" spans="5:14" s="1" customFormat="1" ht="12.75" customHeight="1">
      <c r="E50" s="40"/>
      <c r="F50" s="78"/>
      <c r="G50" s="40"/>
      <c r="H50" s="40"/>
      <c r="I50" s="40"/>
      <c r="J50" s="78"/>
      <c r="K50" s="99"/>
      <c r="L50" s="100"/>
      <c r="N50" s="56"/>
    </row>
    <row r="51" spans="5:14" s="1" customFormat="1" ht="12.75" customHeight="1" thickBot="1">
      <c r="E51" s="42">
        <f>+E49+E15+E17+E21+E23+E25+E13+E19</f>
        <v>49399</v>
      </c>
      <c r="F51" s="42">
        <f>+F49+F15+F17+F21+F23+F25+F13+F19</f>
        <v>47867</v>
      </c>
      <c r="G51" s="42">
        <f>+G49+G15+G17+G21+G23+G25+G13+G19</f>
        <v>47805</v>
      </c>
      <c r="H51" s="42">
        <f>+H49+H15+H17+H21+H23+H25+H13+H19</f>
        <v>51909</v>
      </c>
      <c r="I51" s="42"/>
      <c r="J51" s="162">
        <f>+J49+J15+J17+J21+J23+J25+J13+J19</f>
        <v>51885</v>
      </c>
      <c r="K51" s="99"/>
      <c r="L51" s="100"/>
      <c r="N51" s="56"/>
    </row>
    <row r="52" spans="5:14" s="1" customFormat="1" ht="12.75" customHeight="1" thickTop="1">
      <c r="E52" s="40"/>
      <c r="F52" s="19"/>
      <c r="H52" s="40"/>
      <c r="I52" s="40"/>
      <c r="J52" s="78"/>
      <c r="K52" s="99"/>
      <c r="L52" s="100"/>
      <c r="N52" s="56"/>
    </row>
    <row r="53" spans="1:14" s="1" customFormat="1" ht="12.75" customHeight="1">
      <c r="A53" s="1" t="s">
        <v>9</v>
      </c>
      <c r="E53" s="40">
        <v>40000</v>
      </c>
      <c r="F53" s="40">
        <v>40000</v>
      </c>
      <c r="G53" s="40">
        <v>40000</v>
      </c>
      <c r="H53" s="40">
        <v>40000</v>
      </c>
      <c r="I53" s="40"/>
      <c r="J53" s="78">
        <v>40000</v>
      </c>
      <c r="K53" s="99"/>
      <c r="L53" s="100"/>
      <c r="N53" s="56"/>
    </row>
    <row r="54" spans="1:14" s="1" customFormat="1" ht="12.75" customHeight="1">
      <c r="A54" s="1" t="s">
        <v>10</v>
      </c>
      <c r="E54" s="40"/>
      <c r="F54" s="19"/>
      <c r="H54" s="40"/>
      <c r="I54" s="40"/>
      <c r="J54" s="78"/>
      <c r="K54" s="99"/>
      <c r="L54" s="100"/>
      <c r="N54" s="56"/>
    </row>
    <row r="55" spans="2:14" s="1" customFormat="1" ht="12.75" customHeight="1">
      <c r="B55" s="5" t="s">
        <v>11</v>
      </c>
      <c r="E55" s="40">
        <v>940</v>
      </c>
      <c r="F55" s="19">
        <v>940</v>
      </c>
      <c r="G55" s="1">
        <v>940</v>
      </c>
      <c r="H55" s="40">
        <v>940</v>
      </c>
      <c r="I55" s="40"/>
      <c r="J55" s="78">
        <v>940</v>
      </c>
      <c r="K55" s="99"/>
      <c r="L55" s="100"/>
      <c r="N55" s="56"/>
    </row>
    <row r="56" spans="2:14" s="1" customFormat="1" ht="12.75" customHeight="1">
      <c r="B56" s="5" t="s">
        <v>12</v>
      </c>
      <c r="E56" s="40">
        <v>1426</v>
      </c>
      <c r="F56" s="19">
        <v>745</v>
      </c>
      <c r="G56" s="1">
        <v>745</v>
      </c>
      <c r="H56" s="40">
        <v>745</v>
      </c>
      <c r="I56" s="40"/>
      <c r="J56" s="78">
        <v>745</v>
      </c>
      <c r="K56" s="99"/>
      <c r="L56" s="100"/>
      <c r="N56" s="56"/>
    </row>
    <row r="57" spans="2:14" s="1" customFormat="1" ht="12.75" customHeight="1">
      <c r="B57" s="5" t="s">
        <v>111</v>
      </c>
      <c r="E57" s="43">
        <v>-5272</v>
      </c>
      <c r="F57" s="157">
        <v>-4111</v>
      </c>
      <c r="G57" s="43">
        <v>-4489</v>
      </c>
      <c r="H57" s="43">
        <v>-1382</v>
      </c>
      <c r="I57" s="43"/>
      <c r="J57" s="157">
        <v>-1484</v>
      </c>
      <c r="K57" s="99"/>
      <c r="L57" s="100"/>
      <c r="N57" s="56"/>
    </row>
    <row r="58" spans="1:14" s="1" customFormat="1" ht="12.75" customHeight="1" hidden="1">
      <c r="A58" s="1" t="s">
        <v>78</v>
      </c>
      <c r="B58" s="5"/>
      <c r="E58" s="100">
        <f>SUM(E53:E57)</f>
        <v>37094</v>
      </c>
      <c r="F58" s="100">
        <f>SUM(F53:F57)</f>
        <v>37574</v>
      </c>
      <c r="G58" s="44">
        <f>SUM(G53:G57)</f>
        <v>37196</v>
      </c>
      <c r="H58" s="44">
        <f>SUM(H53:H57)</f>
        <v>40303</v>
      </c>
      <c r="I58" s="44"/>
      <c r="J58" s="100">
        <f>SUM(J53:J57)</f>
        <v>40201</v>
      </c>
      <c r="K58" s="99"/>
      <c r="L58" s="100"/>
      <c r="N58" s="56"/>
    </row>
    <row r="59" spans="1:14" s="1" customFormat="1" ht="12.75" customHeight="1" hidden="1">
      <c r="A59" s="1" t="s">
        <v>13</v>
      </c>
      <c r="B59" s="5"/>
      <c r="E59" s="40"/>
      <c r="F59" s="116"/>
      <c r="G59" s="23"/>
      <c r="H59" s="43">
        <v>0</v>
      </c>
      <c r="I59" s="43"/>
      <c r="J59" s="157">
        <v>0</v>
      </c>
      <c r="K59" s="99"/>
      <c r="L59" s="100"/>
      <c r="N59" s="56"/>
    </row>
    <row r="60" spans="1:14" s="1" customFormat="1" ht="12.75" customHeight="1">
      <c r="A60" s="1" t="s">
        <v>79</v>
      </c>
      <c r="B60" s="5"/>
      <c r="E60" s="41">
        <f>SUM(E58:E59)</f>
        <v>37094</v>
      </c>
      <c r="F60" s="43">
        <f>SUM(F58:F59)</f>
        <v>37574</v>
      </c>
      <c r="G60" s="43">
        <f>SUM(G58:G59)</f>
        <v>37196</v>
      </c>
      <c r="H60" s="43">
        <f>SUM(H58:H59)</f>
        <v>40303</v>
      </c>
      <c r="I60" s="43"/>
      <c r="J60" s="157">
        <f>SUM(J58:J59)</f>
        <v>40201</v>
      </c>
      <c r="K60" s="99"/>
      <c r="L60" s="100"/>
      <c r="N60" s="56"/>
    </row>
    <row r="61" spans="5:14" s="1" customFormat="1" ht="12.75" customHeight="1">
      <c r="E61" s="40"/>
      <c r="F61" s="19"/>
      <c r="H61" s="40"/>
      <c r="I61" s="40"/>
      <c r="J61" s="78"/>
      <c r="K61" s="99"/>
      <c r="L61" s="100"/>
      <c r="N61" s="56"/>
    </row>
    <row r="62" spans="1:14" s="1" customFormat="1" ht="12.75" customHeight="1">
      <c r="A62" s="1" t="s">
        <v>27</v>
      </c>
      <c r="E62" s="40"/>
      <c r="F62" s="19"/>
      <c r="H62" s="40"/>
      <c r="I62" s="40"/>
      <c r="J62" s="78"/>
      <c r="K62" s="99"/>
      <c r="L62" s="100"/>
      <c r="N62" s="56"/>
    </row>
    <row r="63" spans="2:14" s="1" customFormat="1" ht="12.75" customHeight="1">
      <c r="B63" s="5" t="s">
        <v>28</v>
      </c>
      <c r="E63" s="40">
        <v>9541</v>
      </c>
      <c r="F63" s="78">
        <v>7406</v>
      </c>
      <c r="G63" s="40">
        <v>7646</v>
      </c>
      <c r="H63" s="40">
        <v>8452</v>
      </c>
      <c r="I63" s="40"/>
      <c r="J63" s="78">
        <v>8619</v>
      </c>
      <c r="K63" s="99"/>
      <c r="L63" s="100"/>
      <c r="N63" s="56"/>
    </row>
    <row r="64" spans="2:14" s="1" customFormat="1" ht="12.75" customHeight="1">
      <c r="B64" s="5" t="s">
        <v>14</v>
      </c>
      <c r="E64" s="40">
        <v>589</v>
      </c>
      <c r="F64" s="78">
        <v>852</v>
      </c>
      <c r="G64" s="40">
        <v>928</v>
      </c>
      <c r="H64" s="40">
        <v>1119</v>
      </c>
      <c r="I64" s="40"/>
      <c r="J64" s="78">
        <v>1030</v>
      </c>
      <c r="K64" s="99"/>
      <c r="L64" s="100"/>
      <c r="N64" s="56"/>
    </row>
    <row r="65" spans="2:14" s="1" customFormat="1" ht="12.75" customHeight="1">
      <c r="B65" s="5" t="s">
        <v>99</v>
      </c>
      <c r="E65" s="40">
        <v>2175</v>
      </c>
      <c r="F65" s="78">
        <v>2035</v>
      </c>
      <c r="G65" s="40">
        <v>2035</v>
      </c>
      <c r="H65" s="40">
        <v>2035</v>
      </c>
      <c r="I65" s="40"/>
      <c r="J65" s="78">
        <v>2035</v>
      </c>
      <c r="K65" s="99"/>
      <c r="L65" s="100"/>
      <c r="N65" s="56"/>
    </row>
    <row r="66" spans="5:14" s="1" customFormat="1" ht="12.75" customHeight="1">
      <c r="E66" s="41">
        <f>SUM(E63:E65)</f>
        <v>12305</v>
      </c>
      <c r="F66" s="41">
        <f>SUM(F63:F65)</f>
        <v>10293</v>
      </c>
      <c r="G66" s="41">
        <f>SUM(G63:G65)</f>
        <v>10609</v>
      </c>
      <c r="H66" s="41">
        <f>SUM(H63:H65)</f>
        <v>11606</v>
      </c>
      <c r="I66" s="41"/>
      <c r="J66" s="161">
        <f>SUM(J63:J65)</f>
        <v>11684</v>
      </c>
      <c r="K66" s="99"/>
      <c r="L66" s="100"/>
      <c r="N66" s="56"/>
    </row>
    <row r="67" spans="5:14" s="1" customFormat="1" ht="12.75" customHeight="1">
      <c r="E67" s="40"/>
      <c r="H67" s="44"/>
      <c r="I67" s="40"/>
      <c r="J67" s="100"/>
      <c r="K67" s="99"/>
      <c r="L67" s="100"/>
      <c r="N67" s="56"/>
    </row>
    <row r="68" spans="5:14" s="1" customFormat="1" ht="12.75" customHeight="1" thickBot="1">
      <c r="E68" s="42">
        <f>E60+E66</f>
        <v>49399</v>
      </c>
      <c r="F68" s="42">
        <f>F60+F66</f>
        <v>47867</v>
      </c>
      <c r="G68" s="42">
        <f>G60+G66</f>
        <v>47805</v>
      </c>
      <c r="H68" s="42">
        <f>H60+H66</f>
        <v>51909</v>
      </c>
      <c r="I68" s="42"/>
      <c r="J68" s="162">
        <f>J60+J66</f>
        <v>51885</v>
      </c>
      <c r="K68" s="99"/>
      <c r="L68" s="100"/>
      <c r="N68" s="56"/>
    </row>
    <row r="69" spans="8:14" s="1" customFormat="1" ht="12.75" customHeight="1" thickTop="1">
      <c r="H69" s="44"/>
      <c r="I69" s="40"/>
      <c r="J69" s="100"/>
      <c r="K69" s="99"/>
      <c r="L69" s="100"/>
      <c r="N69" s="56"/>
    </row>
    <row r="70" spans="1:14" s="1" customFormat="1" ht="12.75" customHeight="1">
      <c r="A70" s="1" t="s">
        <v>83</v>
      </c>
      <c r="E70" s="39">
        <f>E58/400000*100</f>
        <v>9.2735</v>
      </c>
      <c r="F70" s="39">
        <f>F58/400000*100</f>
        <v>9.393500000000001</v>
      </c>
      <c r="G70" s="39">
        <f>G58/400000*100</f>
        <v>9.299</v>
      </c>
      <c r="H70" s="39">
        <f>H58/400000*100</f>
        <v>10.07575</v>
      </c>
      <c r="I70" s="39"/>
      <c r="J70" s="163">
        <f>J58/400000*100</f>
        <v>10.05025</v>
      </c>
      <c r="K70" s="19"/>
      <c r="L70" s="100"/>
      <c r="N70" s="56"/>
    </row>
    <row r="71" spans="1:14" s="1" customFormat="1" ht="12.75" customHeight="1">
      <c r="A71" s="1" t="s">
        <v>175</v>
      </c>
      <c r="H71" s="39"/>
      <c r="I71" s="40"/>
      <c r="J71" s="163"/>
      <c r="K71" s="19"/>
      <c r="L71" s="100"/>
      <c r="N71" s="56"/>
    </row>
    <row r="72" spans="8:14" s="1" customFormat="1" ht="12.75" customHeight="1">
      <c r="H72" s="39"/>
      <c r="I72" s="40"/>
      <c r="J72" s="163"/>
      <c r="K72" s="19"/>
      <c r="L72" s="100"/>
      <c r="N72" s="56"/>
    </row>
    <row r="73" spans="1:14" s="1" customFormat="1" ht="12.75" customHeight="1">
      <c r="A73" s="1" t="s">
        <v>150</v>
      </c>
      <c r="H73" s="39"/>
      <c r="I73" s="40"/>
      <c r="J73" s="163"/>
      <c r="K73" s="19"/>
      <c r="L73" s="100"/>
      <c r="N73" s="56"/>
    </row>
    <row r="74" spans="1:14" s="1" customFormat="1" ht="12.75" customHeight="1">
      <c r="A74" s="1" t="s">
        <v>177</v>
      </c>
      <c r="H74" s="39"/>
      <c r="I74" s="40"/>
      <c r="J74" s="163"/>
      <c r="K74" s="19"/>
      <c r="L74" s="100"/>
      <c r="N74" s="56"/>
    </row>
    <row r="75" spans="8:14" s="1" customFormat="1" ht="12.75" customHeight="1">
      <c r="H75" s="39"/>
      <c r="I75" s="40"/>
      <c r="J75" s="163"/>
      <c r="K75" s="19"/>
      <c r="L75" s="100"/>
      <c r="N75" s="56"/>
    </row>
    <row r="76" spans="1:14" s="1" customFormat="1" ht="12.75" customHeight="1">
      <c r="A76" s="3" t="s">
        <v>60</v>
      </c>
      <c r="H76" s="39"/>
      <c r="I76" s="40"/>
      <c r="J76" s="163"/>
      <c r="K76" s="19"/>
      <c r="L76" s="100"/>
      <c r="N76" s="56"/>
    </row>
    <row r="77" spans="1:12" s="1" customFormat="1" ht="12.75" customHeight="1">
      <c r="A77" s="3" t="s">
        <v>116</v>
      </c>
      <c r="J77" s="13" t="s">
        <v>153</v>
      </c>
      <c r="L77" s="40"/>
    </row>
    <row r="78" spans="1:12" s="1" customFormat="1" ht="12.75">
      <c r="A78" s="2"/>
      <c r="B78" s="2"/>
      <c r="C78" s="2"/>
      <c r="D78" s="2"/>
      <c r="E78" s="2"/>
      <c r="F78" s="2"/>
      <c r="G78" s="2"/>
      <c r="H78" s="2"/>
      <c r="I78" s="2"/>
      <c r="J78" s="20"/>
      <c r="L78" s="40"/>
    </row>
    <row r="79" spans="1:12" s="1" customFormat="1" ht="12.75">
      <c r="A79" s="2"/>
      <c r="B79" s="2"/>
      <c r="C79" s="2"/>
      <c r="D79" s="2"/>
      <c r="E79" s="164">
        <f>+E51-E68</f>
        <v>0</v>
      </c>
      <c r="F79" s="135">
        <f>+F51-F68</f>
        <v>0</v>
      </c>
      <c r="G79" s="135">
        <f>+G51-G68</f>
        <v>0</v>
      </c>
      <c r="H79" s="2"/>
      <c r="I79" s="2"/>
      <c r="J79" s="164">
        <f>+J51-J68</f>
        <v>0</v>
      </c>
      <c r="L79" s="40"/>
    </row>
    <row r="80" spans="1:12" s="1" customFormat="1" ht="12.75">
      <c r="A80" s="2"/>
      <c r="B80" s="2"/>
      <c r="C80" s="2"/>
      <c r="D80" s="2"/>
      <c r="E80" s="2"/>
      <c r="F80" s="2"/>
      <c r="G80" s="2"/>
      <c r="H80" s="2"/>
      <c r="I80" s="2"/>
      <c r="J80" s="20"/>
      <c r="L80" s="40"/>
    </row>
    <row r="81" spans="10:12" s="1" customFormat="1" ht="12.75">
      <c r="J81" s="19"/>
      <c r="L81" s="40"/>
    </row>
    <row r="82" spans="10:12" s="1" customFormat="1" ht="12.75">
      <c r="J82" s="19"/>
      <c r="L82" s="40"/>
    </row>
    <row r="83" spans="10:12" s="1" customFormat="1" ht="12.75">
      <c r="J83" s="19"/>
      <c r="L83" s="40"/>
    </row>
    <row r="84" spans="10:12" s="1" customFormat="1" ht="12.75">
      <c r="J84" s="19"/>
      <c r="L84" s="40"/>
    </row>
    <row r="85" spans="10:12" s="1" customFormat="1" ht="12.75">
      <c r="J85" s="19"/>
      <c r="L85" s="40"/>
    </row>
    <row r="86" spans="10:12" s="1" customFormat="1" ht="12.75">
      <c r="J86" s="19"/>
      <c r="L86" s="40"/>
    </row>
    <row r="87" spans="10:12" s="1" customFormat="1" ht="12.75">
      <c r="J87" s="19"/>
      <c r="L87" s="40"/>
    </row>
    <row r="88" spans="10:12" s="1" customFormat="1" ht="12.75">
      <c r="J88" s="19"/>
      <c r="L88" s="40"/>
    </row>
    <row r="89" spans="10:12" s="1" customFormat="1" ht="12.75">
      <c r="J89" s="19"/>
      <c r="L89" s="40"/>
    </row>
    <row r="90" spans="10:12" s="1" customFormat="1" ht="12.75">
      <c r="J90" s="19"/>
      <c r="L90" s="40"/>
    </row>
    <row r="91" spans="10:12" s="1" customFormat="1" ht="12.75">
      <c r="J91" s="19"/>
      <c r="L91" s="40"/>
    </row>
    <row r="92" spans="10:12" s="1" customFormat="1" ht="12.75">
      <c r="J92" s="19"/>
      <c r="L92" s="40"/>
    </row>
    <row r="93" spans="10:12" s="1" customFormat="1" ht="12.75">
      <c r="J93" s="19"/>
      <c r="L93" s="40"/>
    </row>
    <row r="94" spans="10:12" s="1" customFormat="1" ht="12.75">
      <c r="J94" s="19"/>
      <c r="L94" s="40"/>
    </row>
    <row r="95" spans="10:12" s="1" customFormat="1" ht="12.75">
      <c r="J95" s="19"/>
      <c r="L95" s="40"/>
    </row>
    <row r="96" spans="10:12" s="1" customFormat="1" ht="12.75">
      <c r="J96" s="19"/>
      <c r="L96" s="40"/>
    </row>
    <row r="97" spans="10:12" s="1" customFormat="1" ht="12.75">
      <c r="J97" s="19"/>
      <c r="L97" s="40"/>
    </row>
    <row r="98" spans="10:12" s="1" customFormat="1" ht="12.75">
      <c r="J98" s="19"/>
      <c r="L98" s="40"/>
    </row>
    <row r="99" spans="10:12" s="1" customFormat="1" ht="12.75">
      <c r="J99" s="19"/>
      <c r="L99" s="40"/>
    </row>
    <row r="100" spans="10:12" s="1" customFormat="1" ht="12.75">
      <c r="J100" s="19"/>
      <c r="L100" s="40"/>
    </row>
    <row r="101" spans="10:12" s="1" customFormat="1" ht="12.75">
      <c r="J101" s="19"/>
      <c r="L101" s="40"/>
    </row>
    <row r="102" spans="10:12" s="1" customFormat="1" ht="12.75">
      <c r="J102" s="19"/>
      <c r="L102" s="40"/>
    </row>
    <row r="103" spans="10:12" s="1" customFormat="1" ht="12.75">
      <c r="J103" s="19"/>
      <c r="L103" s="40"/>
    </row>
    <row r="104" spans="10:12" s="1" customFormat="1" ht="12.75">
      <c r="J104" s="19"/>
      <c r="L104" s="40"/>
    </row>
    <row r="105" spans="10:12" s="1" customFormat="1" ht="12.75">
      <c r="J105" s="19"/>
      <c r="L105" s="40"/>
    </row>
    <row r="106" spans="10:12" s="1" customFormat="1" ht="12.75">
      <c r="J106" s="19"/>
      <c r="L106" s="40"/>
    </row>
    <row r="107" spans="10:12" s="1" customFormat="1" ht="12.75">
      <c r="J107" s="19"/>
      <c r="L107" s="40"/>
    </row>
    <row r="108" spans="10:12" s="1" customFormat="1" ht="12.75">
      <c r="J108" s="19"/>
      <c r="L108" s="40"/>
    </row>
    <row r="109" spans="10:12" s="1" customFormat="1" ht="12.75">
      <c r="J109" s="19"/>
      <c r="L109" s="40"/>
    </row>
    <row r="110" spans="10:12" s="1" customFormat="1" ht="12.75">
      <c r="J110" s="19"/>
      <c r="L110" s="40"/>
    </row>
    <row r="111" spans="10:12" s="1" customFormat="1" ht="12.75">
      <c r="J111" s="19"/>
      <c r="L111" s="40"/>
    </row>
    <row r="112" spans="10:12" s="1" customFormat="1" ht="12.75">
      <c r="J112" s="19"/>
      <c r="L112" s="40"/>
    </row>
    <row r="113" spans="10:12" s="1" customFormat="1" ht="12.75">
      <c r="J113" s="19"/>
      <c r="L113" s="40"/>
    </row>
    <row r="114" spans="10:12" s="1" customFormat="1" ht="12.75">
      <c r="J114" s="19"/>
      <c r="L114" s="40"/>
    </row>
    <row r="115" spans="10:12" s="1" customFormat="1" ht="12.75">
      <c r="J115" s="19"/>
      <c r="L115" s="40"/>
    </row>
    <row r="116" spans="10:12" s="1" customFormat="1" ht="12.75">
      <c r="J116" s="19"/>
      <c r="L116" s="40"/>
    </row>
    <row r="117" spans="10:12" s="1" customFormat="1" ht="12.75">
      <c r="J117" s="19"/>
      <c r="L117" s="40"/>
    </row>
    <row r="118" spans="10:12" s="1" customFormat="1" ht="12.75">
      <c r="J118" s="19"/>
      <c r="L118" s="40"/>
    </row>
    <row r="119" spans="10:12" s="1" customFormat="1" ht="12.75">
      <c r="J119" s="19"/>
      <c r="L119" s="40"/>
    </row>
    <row r="120" spans="10:12" s="1" customFormat="1" ht="12.75">
      <c r="J120" s="19"/>
      <c r="L120" s="40"/>
    </row>
    <row r="121" spans="10:12" s="1" customFormat="1" ht="12.75">
      <c r="J121" s="19"/>
      <c r="L121" s="40"/>
    </row>
    <row r="122" spans="10:12" s="1" customFormat="1" ht="12.75">
      <c r="J122" s="19"/>
      <c r="L122" s="40"/>
    </row>
    <row r="123" spans="10:12" s="1" customFormat="1" ht="12.75">
      <c r="J123" s="19"/>
      <c r="L123" s="40"/>
    </row>
    <row r="124" spans="10:12" s="1" customFormat="1" ht="12.75">
      <c r="J124" s="19"/>
      <c r="L124" s="40"/>
    </row>
    <row r="125" spans="10:12" s="1" customFormat="1" ht="12.75">
      <c r="J125" s="19"/>
      <c r="L125" s="40"/>
    </row>
    <row r="126" spans="10:12" s="1" customFormat="1" ht="12.75">
      <c r="J126" s="19"/>
      <c r="L126" s="40"/>
    </row>
    <row r="127" spans="10:12" s="1" customFormat="1" ht="12.75">
      <c r="J127" s="19"/>
      <c r="L127" s="40"/>
    </row>
    <row r="128" spans="10:12" s="1" customFormat="1" ht="12.75">
      <c r="J128" s="19"/>
      <c r="L128" s="40"/>
    </row>
    <row r="129" spans="10:12" s="1" customFormat="1" ht="12.75">
      <c r="J129" s="19"/>
      <c r="L129" s="40"/>
    </row>
    <row r="130" spans="10:12" s="1" customFormat="1" ht="12.75">
      <c r="J130" s="19"/>
      <c r="L130" s="40"/>
    </row>
    <row r="131" spans="10:12" s="1" customFormat="1" ht="12.75">
      <c r="J131" s="19"/>
      <c r="L131" s="40"/>
    </row>
    <row r="132" spans="10:12" s="1" customFormat="1" ht="12.75">
      <c r="J132" s="19"/>
      <c r="L132" s="40"/>
    </row>
    <row r="133" spans="10:12" s="1" customFormat="1" ht="12.75">
      <c r="J133" s="19"/>
      <c r="L133" s="40"/>
    </row>
    <row r="134" spans="10:12" s="1" customFormat="1" ht="12.75">
      <c r="J134" s="19"/>
      <c r="L134" s="40"/>
    </row>
    <row r="135" spans="10:12" s="1" customFormat="1" ht="12.75">
      <c r="J135" s="19"/>
      <c r="L135" s="40"/>
    </row>
    <row r="136" spans="10:12" s="1" customFormat="1" ht="12.75">
      <c r="J136" s="19"/>
      <c r="L136" s="40"/>
    </row>
    <row r="137" spans="10:12" s="1" customFormat="1" ht="12.75">
      <c r="J137" s="19"/>
      <c r="L137" s="40"/>
    </row>
    <row r="138" spans="10:12" s="1" customFormat="1" ht="12.75">
      <c r="J138" s="19"/>
      <c r="L138" s="40"/>
    </row>
    <row r="139" spans="10:12" s="1" customFormat="1" ht="12.75">
      <c r="J139" s="19"/>
      <c r="L139" s="40"/>
    </row>
    <row r="140" spans="10:12" s="1" customFormat="1" ht="12.75">
      <c r="J140" s="19"/>
      <c r="L140" s="40"/>
    </row>
    <row r="141" spans="10:12" s="1" customFormat="1" ht="12.75">
      <c r="J141" s="19"/>
      <c r="L141" s="40"/>
    </row>
    <row r="142" spans="10:12" s="1" customFormat="1" ht="12.75">
      <c r="J142" s="19"/>
      <c r="L142" s="40"/>
    </row>
    <row r="143" spans="10:12" s="1" customFormat="1" ht="12.75">
      <c r="J143" s="19"/>
      <c r="L143" s="40"/>
    </row>
    <row r="144" spans="10:12" s="1" customFormat="1" ht="12.75">
      <c r="J144" s="19"/>
      <c r="L144" s="40"/>
    </row>
    <row r="145" spans="10:12" s="1" customFormat="1" ht="12.75">
      <c r="J145" s="19"/>
      <c r="L145" s="40"/>
    </row>
    <row r="146" spans="10:12" s="1" customFormat="1" ht="12.75">
      <c r="J146" s="19"/>
      <c r="L146" s="40"/>
    </row>
    <row r="147" spans="10:12" s="1" customFormat="1" ht="12.75">
      <c r="J147" s="19"/>
      <c r="L147" s="40"/>
    </row>
    <row r="148" spans="10:12" s="1" customFormat="1" ht="12.75">
      <c r="J148" s="19"/>
      <c r="L148" s="40"/>
    </row>
    <row r="149" spans="10:12" s="1" customFormat="1" ht="12.75">
      <c r="J149" s="19"/>
      <c r="L149" s="40"/>
    </row>
    <row r="150" spans="10:12" s="1" customFormat="1" ht="12.75">
      <c r="J150" s="19"/>
      <c r="L150" s="40"/>
    </row>
    <row r="151" spans="10:12" s="1" customFormat="1" ht="12.75">
      <c r="J151" s="19"/>
      <c r="L151" s="40"/>
    </row>
    <row r="152" spans="10:12" s="1" customFormat="1" ht="12.75">
      <c r="J152" s="19"/>
      <c r="L152" s="40"/>
    </row>
    <row r="153" spans="10:12" s="1" customFormat="1" ht="12.75">
      <c r="J153" s="19"/>
      <c r="L153" s="40"/>
    </row>
    <row r="154" spans="10:12" s="1" customFormat="1" ht="12.75">
      <c r="J154" s="19"/>
      <c r="L154" s="40"/>
    </row>
    <row r="155" spans="10:12" s="1" customFormat="1" ht="12.75">
      <c r="J155" s="19"/>
      <c r="L155" s="40"/>
    </row>
    <row r="156" spans="10:12" s="1" customFormat="1" ht="12.75">
      <c r="J156" s="19"/>
      <c r="L156" s="40"/>
    </row>
    <row r="157" spans="10:12" s="1" customFormat="1" ht="12.75">
      <c r="J157" s="19"/>
      <c r="L157" s="40"/>
    </row>
    <row r="158" spans="10:12" s="1" customFormat="1" ht="12.75">
      <c r="J158" s="19"/>
      <c r="L158" s="40"/>
    </row>
    <row r="159" spans="10:12" s="1" customFormat="1" ht="12.75">
      <c r="J159" s="19"/>
      <c r="L159" s="40"/>
    </row>
    <row r="160" spans="10:12" s="1" customFormat="1" ht="12.75">
      <c r="J160" s="19"/>
      <c r="L160" s="40"/>
    </row>
    <row r="161" spans="10:12" s="1" customFormat="1" ht="12.75">
      <c r="J161" s="19"/>
      <c r="L161" s="40"/>
    </row>
    <row r="162" spans="10:12" s="1" customFormat="1" ht="12.75">
      <c r="J162" s="19"/>
      <c r="L162" s="40"/>
    </row>
    <row r="163" spans="10:12" s="1" customFormat="1" ht="12.75">
      <c r="J163" s="19"/>
      <c r="L163" s="40"/>
    </row>
    <row r="164" spans="10:12" s="1" customFormat="1" ht="12.75">
      <c r="J164" s="19"/>
      <c r="L164" s="40"/>
    </row>
    <row r="165" spans="10:12" s="1" customFormat="1" ht="12.75">
      <c r="J165" s="19"/>
      <c r="L165" s="40"/>
    </row>
    <row r="166" spans="10:12" s="1" customFormat="1" ht="12.75">
      <c r="J166" s="19"/>
      <c r="L166" s="40"/>
    </row>
    <row r="167" spans="10:12" s="1" customFormat="1" ht="12.75">
      <c r="J167" s="19"/>
      <c r="L167" s="40"/>
    </row>
    <row r="168" spans="10:12" s="1" customFormat="1" ht="12.75">
      <c r="J168" s="19"/>
      <c r="L168" s="40"/>
    </row>
    <row r="169" spans="10:12" s="1" customFormat="1" ht="12.75">
      <c r="J169" s="19"/>
      <c r="L169" s="40"/>
    </row>
    <row r="170" spans="10:12" s="1" customFormat="1" ht="12.75">
      <c r="J170" s="19"/>
      <c r="L170" s="40"/>
    </row>
    <row r="171" spans="10:12" s="1" customFormat="1" ht="12.75">
      <c r="J171" s="19"/>
      <c r="L171" s="40"/>
    </row>
  </sheetData>
  <mergeCells count="1">
    <mergeCell ref="A1:K1"/>
  </mergeCells>
  <printOptions horizontalCentered="1"/>
  <pageMargins left="0.75" right="0.35" top="0.36" bottom="0.25" header="0.25" footer="0.2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5"/>
  <sheetViews>
    <sheetView workbookViewId="0" topLeftCell="A39">
      <selection activeCell="A56" sqref="A56:IV56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3.00390625" style="1" customWidth="1"/>
    <col min="4" max="10" width="10.7109375" style="1" customWidth="1"/>
    <col min="11" max="16384" width="9.140625" style="1" customWidth="1"/>
  </cols>
  <sheetData>
    <row r="1" spans="1:2" s="58" customFormat="1" ht="16.5">
      <c r="A1" s="11" t="str">
        <f>'[1]PL'!A1</f>
        <v>GSB GROUP BERHAD </v>
      </c>
      <c r="B1" s="11"/>
    </row>
    <row r="2" spans="1:2" s="58" customFormat="1" ht="16.5">
      <c r="A2" s="90" t="str">
        <f>'[1]PL'!A2</f>
        <v>(Company No. 287036-X)</v>
      </c>
      <c r="B2" s="11"/>
    </row>
    <row r="3" spans="1:2" s="58" customFormat="1" ht="12.75">
      <c r="A3" s="5" t="s">
        <v>31</v>
      </c>
      <c r="B3" s="5"/>
    </row>
    <row r="4" spans="1:2" s="58" customFormat="1" ht="12.75">
      <c r="A4" s="5"/>
      <c r="B4" s="5"/>
    </row>
    <row r="5" spans="1:2" s="58" customFormat="1" ht="12.75">
      <c r="A5" s="5"/>
      <c r="B5" s="5"/>
    </row>
    <row r="6" spans="1:2" ht="12.75">
      <c r="A6" s="3" t="s">
        <v>57</v>
      </c>
      <c r="B6" s="3"/>
    </row>
    <row r="7" spans="1:3" ht="12.75">
      <c r="A7" s="3" t="str">
        <f>PL!A6</f>
        <v>For the Year Ended 31 March 2009</v>
      </c>
      <c r="B7" s="3"/>
      <c r="C7" s="3"/>
    </row>
    <row r="8" spans="4:8" ht="12.75">
      <c r="D8" s="22"/>
      <c r="E8" s="22"/>
      <c r="F8" s="7"/>
      <c r="G8" s="22"/>
      <c r="H8" s="7"/>
    </row>
    <row r="9" spans="4:8" ht="12.75">
      <c r="D9" s="22"/>
      <c r="E9" s="22"/>
      <c r="F9" s="7"/>
      <c r="G9" s="22"/>
      <c r="H9" s="7"/>
    </row>
    <row r="10" spans="4:10" ht="12.75">
      <c r="D10" s="172" t="s">
        <v>78</v>
      </c>
      <c r="E10" s="172"/>
      <c r="F10" s="172"/>
      <c r="G10" s="172"/>
      <c r="H10" s="172"/>
      <c r="I10" s="61" t="s">
        <v>119</v>
      </c>
      <c r="J10" s="61" t="s">
        <v>39</v>
      </c>
    </row>
    <row r="11" spans="4:10" s="3" customFormat="1" ht="12.75">
      <c r="D11" s="61" t="s">
        <v>71</v>
      </c>
      <c r="E11" s="61" t="s">
        <v>35</v>
      </c>
      <c r="F11" s="61" t="s">
        <v>36</v>
      </c>
      <c r="G11" s="61" t="s">
        <v>73</v>
      </c>
      <c r="H11" s="61" t="s">
        <v>39</v>
      </c>
      <c r="I11" s="88" t="s">
        <v>120</v>
      </c>
      <c r="J11" s="88" t="s">
        <v>77</v>
      </c>
    </row>
    <row r="12" spans="4:10" s="3" customFormat="1" ht="12.75">
      <c r="D12" s="64" t="s">
        <v>70</v>
      </c>
      <c r="E12" s="64" t="s">
        <v>37</v>
      </c>
      <c r="F12" s="64" t="s">
        <v>38</v>
      </c>
      <c r="G12" s="64" t="s">
        <v>72</v>
      </c>
      <c r="H12" s="64"/>
      <c r="I12" s="64"/>
      <c r="J12" s="64"/>
    </row>
    <row r="13" spans="4:10" s="3" customFormat="1" ht="12.75"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61" t="s">
        <v>53</v>
      </c>
    </row>
    <row r="14" spans="1:8" ht="12.75">
      <c r="A14" s="24" t="s">
        <v>107</v>
      </c>
      <c r="B14" s="24"/>
      <c r="C14" s="24"/>
      <c r="D14" s="22"/>
      <c r="E14" s="22"/>
      <c r="F14" s="22"/>
      <c r="G14" s="22"/>
      <c r="H14" s="22"/>
    </row>
    <row r="15" spans="1:34" s="24" customFormat="1" ht="12.75">
      <c r="A15" s="147" t="str">
        <f>'BS'!B6</f>
        <v>31 March 2009</v>
      </c>
      <c r="B15" s="53"/>
      <c r="C15" s="23"/>
      <c r="D15" s="25"/>
      <c r="E15" s="25"/>
      <c r="F15" s="25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4:34" s="24" customFormat="1" ht="12.75">
      <c r="D16" s="25"/>
      <c r="E16" s="25"/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12.75">
      <c r="A17" s="24"/>
      <c r="B17" s="24"/>
      <c r="C17" s="24"/>
      <c r="D17" s="25"/>
      <c r="E17" s="25"/>
      <c r="F17" s="25"/>
      <c r="G17" s="25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2.75">
      <c r="A18" s="33" t="s">
        <v>118</v>
      </c>
      <c r="B18" s="33"/>
      <c r="C18" s="24"/>
      <c r="D18" s="25">
        <v>40000</v>
      </c>
      <c r="E18" s="25">
        <v>940</v>
      </c>
      <c r="F18" s="25">
        <v>745</v>
      </c>
      <c r="G18" s="77">
        <v>-1484</v>
      </c>
      <c r="H18" s="25">
        <f>SUM(D18:G18)</f>
        <v>40201</v>
      </c>
      <c r="I18" s="28">
        <v>0</v>
      </c>
      <c r="J18" s="28">
        <f>SUM(H18:I18)</f>
        <v>40201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12.75">
      <c r="A19" s="33"/>
      <c r="B19" s="33"/>
      <c r="C19" s="24"/>
      <c r="D19" s="25"/>
      <c r="E19" s="25"/>
      <c r="F19" s="25"/>
      <c r="G19" s="25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2.75">
      <c r="A20" s="24" t="s">
        <v>196</v>
      </c>
      <c r="B20" s="24"/>
      <c r="C20" s="24"/>
      <c r="D20" s="25">
        <v>0</v>
      </c>
      <c r="E20" s="25">
        <v>0</v>
      </c>
      <c r="F20" s="25">
        <v>0</v>
      </c>
      <c r="G20" s="133">
        <f>PL!Q53</f>
        <v>-3788</v>
      </c>
      <c r="H20" s="133">
        <f>SUM(D20:G20)</f>
        <v>-3788</v>
      </c>
      <c r="I20" s="57">
        <f>'[1]PL'!H46</f>
        <v>0</v>
      </c>
      <c r="J20" s="57">
        <f>SUM(H20:I20)</f>
        <v>-3788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12.75">
      <c r="A21" s="24"/>
      <c r="B21" s="24"/>
      <c r="C21" s="24"/>
      <c r="D21" s="25"/>
      <c r="E21" s="25"/>
      <c r="F21" s="25"/>
      <c r="G21" s="133"/>
      <c r="H21" s="133"/>
      <c r="I21" s="57"/>
      <c r="J21" s="5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12.75">
      <c r="A22" s="24" t="s">
        <v>197</v>
      </c>
      <c r="B22" s="24"/>
      <c r="C22" s="24"/>
      <c r="D22" s="25">
        <v>0</v>
      </c>
      <c r="E22" s="25">
        <v>0</v>
      </c>
      <c r="F22" s="25">
        <v>681</v>
      </c>
      <c r="G22" s="133">
        <v>0</v>
      </c>
      <c r="H22" s="133">
        <f>SUM(D22:G22)</f>
        <v>681</v>
      </c>
      <c r="I22" s="57">
        <v>0</v>
      </c>
      <c r="J22" s="57">
        <f>SUM(H22:I22)</f>
        <v>681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2.75">
      <c r="A23" s="24"/>
      <c r="B23" s="24"/>
      <c r="C23" s="24"/>
      <c r="D23" s="25"/>
      <c r="E23" s="25"/>
      <c r="F23" s="25"/>
      <c r="G23" s="25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3" customFormat="1" ht="13.5" thickBot="1">
      <c r="A24" s="52" t="s">
        <v>56</v>
      </c>
      <c r="B24" s="45" t="str">
        <f>A15</f>
        <v>31 March 2009</v>
      </c>
      <c r="C24" s="45"/>
      <c r="D24" s="46">
        <f aca="true" t="shared" si="0" ref="D24:J24">SUM(D18:D23)</f>
        <v>40000</v>
      </c>
      <c r="E24" s="46">
        <f t="shared" si="0"/>
        <v>940</v>
      </c>
      <c r="F24" s="46">
        <f t="shared" si="0"/>
        <v>1426</v>
      </c>
      <c r="G24" s="106">
        <f t="shared" si="0"/>
        <v>-5272</v>
      </c>
      <c r="H24" s="46">
        <f>SUM(H18:H23)</f>
        <v>37094</v>
      </c>
      <c r="I24" s="46">
        <f t="shared" si="0"/>
        <v>0</v>
      </c>
      <c r="J24" s="46">
        <f t="shared" si="0"/>
        <v>37094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 thickTop="1">
      <c r="A25" s="24"/>
      <c r="B25" s="24"/>
      <c r="C25" s="24"/>
      <c r="D25" s="25"/>
      <c r="E25" s="25"/>
      <c r="F25" s="25"/>
      <c r="G25" s="25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ht="12.75">
      <c r="A26" s="24"/>
      <c r="B26" s="24"/>
      <c r="C26" s="24"/>
      <c r="D26" s="25"/>
      <c r="E26" s="25"/>
      <c r="F26" s="25"/>
      <c r="G26" s="25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2.75">
      <c r="A27" s="24"/>
      <c r="B27" s="24"/>
      <c r="C27" s="24"/>
      <c r="D27" s="25"/>
      <c r="E27" s="25"/>
      <c r="F27" s="25"/>
      <c r="G27" s="25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2.75">
      <c r="A28" s="24"/>
      <c r="B28" s="24"/>
      <c r="C28" s="24"/>
      <c r="D28" s="25"/>
      <c r="E28" s="25"/>
      <c r="F28" s="25"/>
      <c r="G28" s="25"/>
      <c r="H28" s="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ht="12.75">
      <c r="A29" s="24"/>
      <c r="B29" s="24"/>
      <c r="C29" s="24"/>
      <c r="D29" s="25"/>
      <c r="E29" s="25"/>
      <c r="F29" s="25"/>
      <c r="G29" s="25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9" customFormat="1" ht="12.75">
      <c r="A30" s="114" t="s">
        <v>127</v>
      </c>
      <c r="B30" s="114"/>
      <c r="C30" s="33"/>
      <c r="D30" s="31"/>
      <c r="E30" s="31"/>
      <c r="F30" s="31"/>
      <c r="G30" s="31"/>
      <c r="H30" s="3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8" s="19" customFormat="1" ht="12.75">
      <c r="A31" s="114" t="s">
        <v>198</v>
      </c>
      <c r="B31" s="114"/>
      <c r="C31" s="114"/>
      <c r="D31" s="50"/>
      <c r="E31" s="50"/>
      <c r="F31" s="50"/>
      <c r="G31" s="50"/>
      <c r="H31" s="50"/>
    </row>
    <row r="32" spans="1:10" s="19" customFormat="1" ht="12.75">
      <c r="A32" s="114"/>
      <c r="B32" s="114"/>
      <c r="C32" s="114"/>
      <c r="D32" s="172" t="s">
        <v>78</v>
      </c>
      <c r="E32" s="172"/>
      <c r="F32" s="172"/>
      <c r="G32" s="172"/>
      <c r="H32" s="172"/>
      <c r="I32" s="61" t="s">
        <v>119</v>
      </c>
      <c r="J32" s="61" t="s">
        <v>39</v>
      </c>
    </row>
    <row r="33" spans="1:10" s="19" customFormat="1" ht="12.75">
      <c r="A33" s="115"/>
      <c r="B33" s="115"/>
      <c r="C33" s="33"/>
      <c r="D33" s="61" t="s">
        <v>71</v>
      </c>
      <c r="E33" s="61" t="s">
        <v>35</v>
      </c>
      <c r="F33" s="61" t="s">
        <v>36</v>
      </c>
      <c r="G33" s="61" t="s">
        <v>73</v>
      </c>
      <c r="H33" s="61" t="s">
        <v>39</v>
      </c>
      <c r="I33" s="88" t="s">
        <v>120</v>
      </c>
      <c r="J33" s="88" t="s">
        <v>77</v>
      </c>
    </row>
    <row r="34" spans="2:10" s="19" customFormat="1" ht="12.75">
      <c r="B34" s="33"/>
      <c r="C34" s="33"/>
      <c r="D34" s="64" t="s">
        <v>70</v>
      </c>
      <c r="E34" s="64" t="s">
        <v>37</v>
      </c>
      <c r="F34" s="64" t="s">
        <v>38</v>
      </c>
      <c r="G34" s="64" t="s">
        <v>72</v>
      </c>
      <c r="H34" s="64"/>
      <c r="I34" s="64"/>
      <c r="J34" s="64"/>
    </row>
    <row r="35" spans="1:10" s="19" customFormat="1" ht="12.75">
      <c r="A35" s="33"/>
      <c r="B35" s="33"/>
      <c r="C35" s="33"/>
      <c r="D35" s="61" t="s">
        <v>53</v>
      </c>
      <c r="E35" s="61" t="s">
        <v>53</v>
      </c>
      <c r="F35" s="61" t="s">
        <v>53</v>
      </c>
      <c r="G35" s="61" t="s">
        <v>53</v>
      </c>
      <c r="H35" s="61" t="s">
        <v>53</v>
      </c>
      <c r="I35" s="61" t="s">
        <v>53</v>
      </c>
      <c r="J35" s="61" t="s">
        <v>53</v>
      </c>
    </row>
    <row r="36" spans="1:10" s="19" customFormat="1" ht="12.75">
      <c r="A36" s="33" t="s">
        <v>199</v>
      </c>
      <c r="B36" s="33"/>
      <c r="C36" s="33"/>
      <c r="D36" s="61"/>
      <c r="E36" s="61"/>
      <c r="F36" s="61"/>
      <c r="G36" s="61"/>
      <c r="H36" s="61"/>
      <c r="I36" s="61"/>
      <c r="J36" s="61"/>
    </row>
    <row r="37" spans="1:10" s="19" customFormat="1" ht="12.75">
      <c r="A37" s="147" t="s">
        <v>182</v>
      </c>
      <c r="B37" s="116"/>
      <c r="C37" s="116"/>
      <c r="D37" s="61"/>
      <c r="E37" s="61"/>
      <c r="F37" s="61"/>
      <c r="G37" s="61"/>
      <c r="H37" s="61"/>
      <c r="I37" s="61"/>
      <c r="J37" s="61"/>
    </row>
    <row r="38" spans="1:8" s="19" customFormat="1" ht="12.75">
      <c r="A38" s="33"/>
      <c r="B38" s="33"/>
      <c r="C38" s="33"/>
      <c r="D38" s="50"/>
      <c r="E38" s="50"/>
      <c r="F38" s="50"/>
      <c r="G38" s="50"/>
      <c r="H38" s="50"/>
    </row>
    <row r="39" spans="1:8" s="19" customFormat="1" ht="12.75">
      <c r="A39" s="33"/>
      <c r="B39" s="33"/>
      <c r="C39" s="33"/>
      <c r="D39" s="50"/>
      <c r="E39" s="50"/>
      <c r="F39" s="50"/>
      <c r="G39" s="50"/>
      <c r="H39" s="50"/>
    </row>
    <row r="40" spans="1:34" s="19" customFormat="1" ht="12.75">
      <c r="A40" s="33" t="s">
        <v>121</v>
      </c>
      <c r="B40" s="33"/>
      <c r="C40" s="33"/>
      <c r="D40" s="31">
        <v>40000</v>
      </c>
      <c r="E40" s="31">
        <v>940</v>
      </c>
      <c r="F40" s="31">
        <v>784</v>
      </c>
      <c r="G40" s="31">
        <v>3242</v>
      </c>
      <c r="H40" s="31">
        <f>SUM(D40:G40)</f>
        <v>44966</v>
      </c>
      <c r="I40" s="80">
        <v>1002</v>
      </c>
      <c r="J40" s="80">
        <f>SUM(H40:I40)</f>
        <v>45968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</row>
    <row r="41" spans="1:34" s="19" customFormat="1" ht="12.75">
      <c r="A41" s="33"/>
      <c r="B41" s="33"/>
      <c r="C41" s="33"/>
      <c r="D41" s="31"/>
      <c r="E41" s="31"/>
      <c r="F41" s="31"/>
      <c r="G41" s="31"/>
      <c r="H41" s="31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</row>
    <row r="42" spans="1:34" s="19" customFormat="1" ht="12.75">
      <c r="A42" s="33" t="s">
        <v>200</v>
      </c>
      <c r="B42" s="33"/>
      <c r="C42" s="33"/>
      <c r="D42" s="31">
        <v>0</v>
      </c>
      <c r="E42" s="31">
        <v>0</v>
      </c>
      <c r="F42" s="31">
        <v>0</v>
      </c>
      <c r="G42" s="89">
        <f>PL!S53</f>
        <v>-4765</v>
      </c>
      <c r="H42" s="89">
        <f>SUM(D42:G42)</f>
        <v>-4765</v>
      </c>
      <c r="I42" s="117">
        <v>0</v>
      </c>
      <c r="J42" s="117">
        <f>SUM(H42:I42)</f>
        <v>-4765</v>
      </c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</row>
    <row r="43" spans="1:34" s="19" customFormat="1" ht="12.75">
      <c r="A43" s="33"/>
      <c r="B43" s="33"/>
      <c r="C43" s="33"/>
      <c r="D43" s="31"/>
      <c r="E43" s="31"/>
      <c r="F43" s="31"/>
      <c r="G43" s="89"/>
      <c r="H43" s="89"/>
      <c r="I43" s="117"/>
      <c r="J43" s="117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1:34" s="19" customFormat="1" ht="12.75">
      <c r="A44" s="33" t="s">
        <v>201</v>
      </c>
      <c r="B44" s="33"/>
      <c r="C44" s="33"/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117">
        <v>-1002</v>
      </c>
      <c r="J44" s="117">
        <f>SUM(H44:I44)</f>
        <v>-1002</v>
      </c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s="19" customFormat="1" ht="12.75">
      <c r="A45" s="33"/>
      <c r="B45" s="33"/>
      <c r="C45" s="33"/>
      <c r="D45" s="31"/>
      <c r="E45" s="31"/>
      <c r="F45" s="31"/>
      <c r="G45" s="89"/>
      <c r="H45" s="89"/>
      <c r="I45" s="117"/>
      <c r="J45" s="117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s="19" customFormat="1" ht="12.75">
      <c r="A46" s="33" t="s">
        <v>202</v>
      </c>
      <c r="B46" s="33"/>
      <c r="C46" s="33"/>
      <c r="D46" s="31">
        <v>0</v>
      </c>
      <c r="E46" s="31">
        <v>0</v>
      </c>
      <c r="F46" s="16">
        <v>-39</v>
      </c>
      <c r="G46" s="89">
        <v>39</v>
      </c>
      <c r="H46" s="31">
        <v>0</v>
      </c>
      <c r="I46" s="117">
        <v>0</v>
      </c>
      <c r="J46" s="117">
        <f>SUM(H46:I46)</f>
        <v>0</v>
      </c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s="19" customFormat="1" ht="12.75">
      <c r="A47" s="33"/>
      <c r="B47" s="33"/>
      <c r="C47" s="33"/>
      <c r="D47" s="31"/>
      <c r="E47" s="31"/>
      <c r="F47" s="31"/>
      <c r="G47" s="89"/>
      <c r="H47" s="89"/>
      <c r="I47" s="117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</row>
    <row r="48" spans="1:34" s="48" customFormat="1" ht="13.5" thickBot="1">
      <c r="A48" s="52" t="s">
        <v>56</v>
      </c>
      <c r="B48" s="114" t="str">
        <f>A37</f>
        <v>31 March 2008</v>
      </c>
      <c r="C48" s="114"/>
      <c r="D48" s="118">
        <f aca="true" t="shared" si="1" ref="D48:J48">SUM(D40:D47)</f>
        <v>40000</v>
      </c>
      <c r="E48" s="118">
        <f t="shared" si="1"/>
        <v>940</v>
      </c>
      <c r="F48" s="118">
        <f t="shared" si="1"/>
        <v>745</v>
      </c>
      <c r="G48" s="169">
        <f t="shared" si="1"/>
        <v>-1484</v>
      </c>
      <c r="H48" s="118">
        <f t="shared" si="1"/>
        <v>40201</v>
      </c>
      <c r="I48" s="118">
        <f t="shared" si="1"/>
        <v>0</v>
      </c>
      <c r="J48" s="118">
        <f t="shared" si="1"/>
        <v>40201</v>
      </c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</row>
    <row r="49" spans="1:8" ht="13.5" thickTop="1">
      <c r="A49" s="33"/>
      <c r="B49" s="33"/>
      <c r="C49" s="33"/>
      <c r="D49" s="50"/>
      <c r="E49" s="50"/>
      <c r="F49" s="50"/>
      <c r="G49" s="50"/>
      <c r="H49" s="50"/>
    </row>
    <row r="50" spans="1:10" ht="12.75">
      <c r="A50" s="33"/>
      <c r="B50" s="33"/>
      <c r="C50" s="33"/>
      <c r="D50" s="50"/>
      <c r="E50" s="50"/>
      <c r="F50" s="50"/>
      <c r="G50" s="50"/>
      <c r="H50" s="50"/>
      <c r="J50" s="40"/>
    </row>
    <row r="51" spans="1:8" ht="12.75">
      <c r="A51" s="33"/>
      <c r="B51" s="33"/>
      <c r="C51" s="33"/>
      <c r="D51" s="50"/>
      <c r="E51" s="50"/>
      <c r="F51" s="50"/>
      <c r="G51" s="50"/>
      <c r="H51" s="50"/>
    </row>
    <row r="52" spans="1:8" ht="12.75">
      <c r="A52" s="33"/>
      <c r="B52" s="33"/>
      <c r="C52" s="33"/>
      <c r="D52" s="50"/>
      <c r="E52" s="50"/>
      <c r="F52" s="50"/>
      <c r="G52" s="50"/>
      <c r="H52" s="50"/>
    </row>
    <row r="53" spans="1:8" ht="12.75">
      <c r="A53" s="33"/>
      <c r="B53" s="33"/>
      <c r="C53" s="33"/>
      <c r="D53" s="50"/>
      <c r="E53" s="50"/>
      <c r="F53" s="50"/>
      <c r="G53" s="50"/>
      <c r="H53" s="50"/>
    </row>
    <row r="54" spans="1:8" ht="12.75">
      <c r="A54" s="33"/>
      <c r="B54" s="33"/>
      <c r="C54" s="33"/>
      <c r="D54" s="50"/>
      <c r="E54" s="50"/>
      <c r="F54" s="50"/>
      <c r="G54" s="50"/>
      <c r="H54" s="50"/>
    </row>
    <row r="55" spans="1:14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2.75">
      <c r="A62" s="48" t="s">
        <v>40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2.75">
      <c r="A63" s="3" t="s">
        <v>123</v>
      </c>
      <c r="B63" s="4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ht="12.75">
      <c r="B64" s="3"/>
    </row>
    <row r="65" ht="12.75">
      <c r="I65" s="8" t="s">
        <v>154</v>
      </c>
    </row>
  </sheetData>
  <mergeCells count="2">
    <mergeCell ref="D10:H10"/>
    <mergeCell ref="D32:H32"/>
  </mergeCells>
  <printOptions horizontalCentered="1"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9"/>
  <sheetViews>
    <sheetView tabSelected="1" workbookViewId="0" topLeftCell="A7">
      <pane xSplit="3" ySplit="4" topLeftCell="D78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D89" sqref="D89"/>
    </sheetView>
  </sheetViews>
  <sheetFormatPr defaultColWidth="9.140625" defaultRowHeight="12.75"/>
  <cols>
    <col min="1" max="1" width="18.7109375" style="1" customWidth="1"/>
    <col min="2" max="6" width="13.7109375" style="1" customWidth="1"/>
    <col min="7" max="8" width="13.7109375" style="1" hidden="1" customWidth="1"/>
    <col min="9" max="9" width="13.7109375" style="19" hidden="1" customWidth="1"/>
    <col min="10" max="12" width="13.7109375" style="1" hidden="1" customWidth="1"/>
    <col min="13" max="13" width="13.7109375" style="80" hidden="1" customWidth="1"/>
    <col min="14" max="14" width="10.7109375" style="28" hidden="1" customWidth="1"/>
    <col min="15" max="15" width="15.140625" style="27" hidden="1" customWidth="1"/>
    <col min="16" max="16" width="8.8515625" style="32" hidden="1" customWidth="1"/>
    <col min="17" max="17" width="14.00390625" style="27" hidden="1" customWidth="1"/>
    <col min="18" max="18" width="9.140625" style="1" hidden="1" customWidth="1"/>
    <col min="19" max="16384" width="9.140625" style="1" customWidth="1"/>
  </cols>
  <sheetData>
    <row r="1" spans="1:15" s="101" customFormat="1" ht="16.5">
      <c r="A1" s="11" t="str">
        <f>PL!A1</f>
        <v>GSB GROUP BERHAD </v>
      </c>
      <c r="I1" s="151"/>
      <c r="M1" s="103"/>
      <c r="N1" s="104"/>
      <c r="O1" s="104"/>
    </row>
    <row r="2" spans="1:15" s="101" customFormat="1" ht="16.5">
      <c r="A2" s="90" t="str">
        <f>PL!A2</f>
        <v>(Company No. 287036-X)</v>
      </c>
      <c r="I2" s="151"/>
      <c r="M2" s="103"/>
      <c r="N2" s="104"/>
      <c r="O2" s="104"/>
    </row>
    <row r="3" spans="1:15" s="101" customFormat="1" ht="12.75">
      <c r="A3" s="5" t="str">
        <f>PL!A3</f>
        <v>(Incorporated in Malaysia)</v>
      </c>
      <c r="I3" s="151"/>
      <c r="M3" s="103"/>
      <c r="N3" s="104"/>
      <c r="O3" s="104"/>
    </row>
    <row r="4" spans="1:15" s="101" customFormat="1" ht="12.75">
      <c r="A4" s="5"/>
      <c r="I4" s="151"/>
      <c r="M4" s="103"/>
      <c r="N4" s="104"/>
      <c r="O4" s="104"/>
    </row>
    <row r="5" spans="1:15" s="101" customFormat="1" ht="12.75" hidden="1">
      <c r="A5" s="5"/>
      <c r="I5" s="151"/>
      <c r="M5" s="103"/>
      <c r="N5" s="104"/>
      <c r="O5" s="104"/>
    </row>
    <row r="6" ht="12.75">
      <c r="A6" s="3" t="s">
        <v>59</v>
      </c>
    </row>
    <row r="7" spans="1:2" ht="12.75">
      <c r="A7" s="3" t="str">
        <f>'CF-CIE'!A7</f>
        <v>For the Year Ended 31 March 2009</v>
      </c>
      <c r="B7" s="3"/>
    </row>
    <row r="8" ht="12.75">
      <c r="Q8" s="25"/>
    </row>
    <row r="9" spans="4:17" s="3" customFormat="1" ht="12.75">
      <c r="D9" s="107" t="s">
        <v>166</v>
      </c>
      <c r="F9" s="107" t="s">
        <v>166</v>
      </c>
      <c r="G9" s="107" t="s">
        <v>165</v>
      </c>
      <c r="H9" s="47"/>
      <c r="I9" s="152" t="str">
        <f>G9</f>
        <v>9 months ended</v>
      </c>
      <c r="J9" s="107" t="s">
        <v>130</v>
      </c>
      <c r="K9" s="47"/>
      <c r="L9" s="107" t="str">
        <f>J9</f>
        <v>6 months ended</v>
      </c>
      <c r="M9" s="107" t="s">
        <v>125</v>
      </c>
      <c r="N9" s="47"/>
      <c r="O9" s="107" t="s">
        <v>125</v>
      </c>
      <c r="P9" s="69"/>
      <c r="Q9" s="35"/>
    </row>
    <row r="10" spans="4:17" s="3" customFormat="1" ht="12.75">
      <c r="D10" s="156">
        <v>39903</v>
      </c>
      <c r="F10" s="156">
        <v>39538</v>
      </c>
      <c r="G10" s="149">
        <f>PL!T12</f>
        <v>39813</v>
      </c>
      <c r="H10" s="150"/>
      <c r="I10" s="149">
        <f>PL!V12</f>
        <v>39447</v>
      </c>
      <c r="J10" s="81">
        <f>PL!W12</f>
        <v>39721</v>
      </c>
      <c r="K10" s="71"/>
      <c r="L10" s="70">
        <f>PL!Y12</f>
        <v>39355</v>
      </c>
      <c r="M10" s="81">
        <f>PL!Z12</f>
        <v>39629</v>
      </c>
      <c r="N10" s="71"/>
      <c r="O10" s="70">
        <v>39263</v>
      </c>
      <c r="P10" s="69"/>
      <c r="Q10" s="72"/>
    </row>
    <row r="11" spans="4:17" s="3" customFormat="1" ht="13.5">
      <c r="D11" s="63"/>
      <c r="F11" s="102" t="s">
        <v>124</v>
      </c>
      <c r="G11" s="124"/>
      <c r="H11" s="71"/>
      <c r="I11" s="126" t="s">
        <v>158</v>
      </c>
      <c r="J11" s="124"/>
      <c r="K11" s="71"/>
      <c r="L11" s="126" t="s">
        <v>158</v>
      </c>
      <c r="M11" s="124"/>
      <c r="N11" s="71"/>
      <c r="O11" s="125"/>
      <c r="P11" s="69"/>
      <c r="Q11" s="72"/>
    </row>
    <row r="12" spans="4:17" s="3" customFormat="1" ht="13.5">
      <c r="D12" s="63"/>
      <c r="E12" s="126"/>
      <c r="F12" s="126" t="s">
        <v>158</v>
      </c>
      <c r="G12" s="124"/>
      <c r="H12" s="71"/>
      <c r="I12" s="126"/>
      <c r="J12" s="124"/>
      <c r="K12" s="71"/>
      <c r="L12" s="126"/>
      <c r="M12" s="124"/>
      <c r="N12" s="71"/>
      <c r="O12" s="125"/>
      <c r="P12" s="69"/>
      <c r="Q12" s="72"/>
    </row>
    <row r="13" spans="4:17" s="3" customFormat="1" ht="12.75">
      <c r="D13" s="148" t="s">
        <v>53</v>
      </c>
      <c r="F13" s="148" t="s">
        <v>53</v>
      </c>
      <c r="G13" s="148" t="s">
        <v>53</v>
      </c>
      <c r="H13" s="47"/>
      <c r="I13" s="148" t="s">
        <v>53</v>
      </c>
      <c r="J13" s="51" t="s">
        <v>53</v>
      </c>
      <c r="K13" s="47"/>
      <c r="L13" s="30" t="s">
        <v>53</v>
      </c>
      <c r="M13" s="51" t="s">
        <v>53</v>
      </c>
      <c r="N13" s="47"/>
      <c r="O13" s="30" t="s">
        <v>53</v>
      </c>
      <c r="P13" s="69"/>
      <c r="Q13" s="35"/>
    </row>
    <row r="14" spans="9:17" s="3" customFormat="1" ht="12.75" hidden="1">
      <c r="I14" s="48"/>
      <c r="M14" s="51"/>
      <c r="N14" s="47"/>
      <c r="O14" s="30"/>
      <c r="P14" s="69"/>
      <c r="Q14" s="35"/>
    </row>
    <row r="15" spans="13:17" ht="13.5">
      <c r="M15" s="49"/>
      <c r="O15" s="105"/>
      <c r="Q15" s="25"/>
    </row>
    <row r="16" spans="1:23" ht="12.75">
      <c r="A16" s="1" t="s">
        <v>126</v>
      </c>
      <c r="D16" s="40">
        <f>PL!Q39</f>
        <v>504</v>
      </c>
      <c r="E16" s="40"/>
      <c r="F16" s="40">
        <f>PL!S39</f>
        <v>-3209</v>
      </c>
      <c r="G16" s="40">
        <f>PL!T39</f>
        <v>1303</v>
      </c>
      <c r="I16" s="78">
        <f>PL!V39</f>
        <v>-965</v>
      </c>
      <c r="J16" s="40">
        <v>832</v>
      </c>
      <c r="L16" s="40">
        <f>PL!Y39</f>
        <v>-1334</v>
      </c>
      <c r="M16" s="89">
        <f>409-243</f>
        <v>166</v>
      </c>
      <c r="O16" s="73">
        <f>PL!AB39</f>
        <v>-1058</v>
      </c>
      <c r="Q16" s="25" t="s">
        <v>29</v>
      </c>
      <c r="V16" s="56"/>
      <c r="W16" s="56"/>
    </row>
    <row r="17" spans="4:17" ht="12.75">
      <c r="D17" s="40"/>
      <c r="E17" s="40"/>
      <c r="F17" s="40"/>
      <c r="I17" s="78"/>
      <c r="L17" s="40"/>
      <c r="M17" s="49"/>
      <c r="Q17" s="25"/>
    </row>
    <row r="18" spans="1:17" ht="12.75">
      <c r="A18" s="87" t="s">
        <v>112</v>
      </c>
      <c r="D18" s="40"/>
      <c r="E18" s="40"/>
      <c r="F18" s="40"/>
      <c r="I18" s="78"/>
      <c r="L18" s="40"/>
      <c r="M18" s="31"/>
      <c r="O18" s="25"/>
      <c r="Q18" s="25" t="s">
        <v>21</v>
      </c>
    </row>
    <row r="19" spans="1:22" ht="12.75">
      <c r="A19" s="33" t="s">
        <v>113</v>
      </c>
      <c r="D19" s="108">
        <v>1999</v>
      </c>
      <c r="E19" s="40"/>
      <c r="F19" s="108">
        <v>2421</v>
      </c>
      <c r="G19" s="108">
        <v>1514</v>
      </c>
      <c r="I19" s="153">
        <v>2003</v>
      </c>
      <c r="J19" s="108">
        <v>1018</v>
      </c>
      <c r="L19" s="108">
        <v>1461</v>
      </c>
      <c r="M19" s="120">
        <v>854</v>
      </c>
      <c r="O19" s="83">
        <v>1086</v>
      </c>
      <c r="Q19" s="25"/>
      <c r="V19" s="56"/>
    </row>
    <row r="20" spans="1:22" ht="12.75">
      <c r="A20" s="33" t="s">
        <v>168</v>
      </c>
      <c r="D20" s="109">
        <v>287</v>
      </c>
      <c r="E20" s="40"/>
      <c r="F20" s="109">
        <v>287</v>
      </c>
      <c r="G20" s="109"/>
      <c r="I20" s="154"/>
      <c r="J20" s="109"/>
      <c r="L20" s="109"/>
      <c r="M20" s="120"/>
      <c r="O20" s="83"/>
      <c r="Q20" s="25"/>
      <c r="V20" s="56"/>
    </row>
    <row r="21" spans="1:22" ht="12.75">
      <c r="A21" s="33" t="s">
        <v>104</v>
      </c>
      <c r="D21" s="109">
        <f>346-287</f>
        <v>59</v>
      </c>
      <c r="E21" s="40"/>
      <c r="F21" s="109">
        <v>59</v>
      </c>
      <c r="G21" s="159">
        <v>260</v>
      </c>
      <c r="I21" s="154">
        <v>260</v>
      </c>
      <c r="J21" s="129">
        <v>173</v>
      </c>
      <c r="L21" s="109">
        <v>32</v>
      </c>
      <c r="M21" s="120">
        <v>87</v>
      </c>
      <c r="O21" s="83">
        <v>0</v>
      </c>
      <c r="Q21" s="25"/>
      <c r="V21" s="56"/>
    </row>
    <row r="22" spans="1:22" ht="12.75">
      <c r="A22" s="33" t="s">
        <v>42</v>
      </c>
      <c r="D22" s="109">
        <v>926</v>
      </c>
      <c r="E22" s="40"/>
      <c r="F22" s="109">
        <v>1114</v>
      </c>
      <c r="G22" s="159">
        <v>729</v>
      </c>
      <c r="I22" s="154">
        <v>800</v>
      </c>
      <c r="J22" s="129">
        <v>509</v>
      </c>
      <c r="L22" s="109">
        <v>508</v>
      </c>
      <c r="M22" s="120">
        <v>293</v>
      </c>
      <c r="O22" s="83">
        <v>52</v>
      </c>
      <c r="Q22" s="25"/>
      <c r="R22" s="1" t="s">
        <v>2</v>
      </c>
      <c r="T22" s="56"/>
      <c r="V22" s="56"/>
    </row>
    <row r="23" spans="1:22" ht="12.75">
      <c r="A23" s="33" t="s">
        <v>115</v>
      </c>
      <c r="D23" s="109">
        <v>2</v>
      </c>
      <c r="E23" s="40"/>
      <c r="F23" s="109">
        <v>297</v>
      </c>
      <c r="G23" s="154">
        <v>-14</v>
      </c>
      <c r="I23" s="154">
        <v>0</v>
      </c>
      <c r="J23" s="109">
        <v>-15</v>
      </c>
      <c r="L23" s="109">
        <v>0</v>
      </c>
      <c r="M23" s="120">
        <v>-5</v>
      </c>
      <c r="O23" s="83">
        <v>0</v>
      </c>
      <c r="Q23" s="25"/>
      <c r="V23" s="56"/>
    </row>
    <row r="24" spans="1:22" ht="12.75">
      <c r="A24" s="33" t="s">
        <v>167</v>
      </c>
      <c r="D24" s="109">
        <v>0</v>
      </c>
      <c r="E24" s="40"/>
      <c r="F24" s="109">
        <v>1300</v>
      </c>
      <c r="G24" s="154"/>
      <c r="I24" s="154"/>
      <c r="J24" s="109"/>
      <c r="L24" s="109"/>
      <c r="M24" s="120"/>
      <c r="O24" s="83"/>
      <c r="Q24" s="25"/>
      <c r="V24" s="56"/>
    </row>
    <row r="25" spans="1:22" ht="12.75" hidden="1">
      <c r="A25" s="33" t="s">
        <v>143</v>
      </c>
      <c r="D25" s="109"/>
      <c r="E25" s="40"/>
      <c r="F25" s="109"/>
      <c r="G25" s="154"/>
      <c r="I25" s="154"/>
      <c r="J25" s="109"/>
      <c r="L25" s="109"/>
      <c r="M25" s="120"/>
      <c r="O25" s="83"/>
      <c r="Q25" s="25"/>
      <c r="V25" s="56"/>
    </row>
    <row r="26" spans="1:22" ht="12.75">
      <c r="A26" s="33" t="s">
        <v>206</v>
      </c>
      <c r="D26" s="109">
        <v>350</v>
      </c>
      <c r="E26" s="40"/>
      <c r="F26" s="109">
        <v>593</v>
      </c>
      <c r="G26" s="159">
        <v>428</v>
      </c>
      <c r="H26" s="24"/>
      <c r="I26" s="154">
        <v>524</v>
      </c>
      <c r="J26" s="129">
        <v>388</v>
      </c>
      <c r="K26" s="24"/>
      <c r="L26" s="109">
        <v>165</v>
      </c>
      <c r="M26" s="120">
        <v>243</v>
      </c>
      <c r="O26" s="83">
        <v>76</v>
      </c>
      <c r="Q26" s="25"/>
      <c r="R26" s="1" t="s">
        <v>17</v>
      </c>
      <c r="V26" s="56"/>
    </row>
    <row r="27" spans="1:22" ht="12.75" hidden="1">
      <c r="A27" s="33" t="s">
        <v>136</v>
      </c>
      <c r="D27" s="109"/>
      <c r="E27" s="40"/>
      <c r="F27" s="109"/>
      <c r="G27" s="159"/>
      <c r="H27" s="24"/>
      <c r="I27" s="154"/>
      <c r="J27" s="129"/>
      <c r="K27" s="24"/>
      <c r="L27" s="109"/>
      <c r="M27" s="120"/>
      <c r="O27" s="83"/>
      <c r="Q27" s="25"/>
      <c r="V27" s="56"/>
    </row>
    <row r="28" spans="1:22" ht="12.75">
      <c r="A28" s="33" t="s">
        <v>137</v>
      </c>
      <c r="D28" s="109">
        <v>56</v>
      </c>
      <c r="E28" s="40"/>
      <c r="F28" s="109">
        <v>-132</v>
      </c>
      <c r="G28" s="154">
        <v>61</v>
      </c>
      <c r="H28" s="24"/>
      <c r="I28" s="154">
        <v>-130</v>
      </c>
      <c r="J28" s="130">
        <v>0</v>
      </c>
      <c r="K28" s="24"/>
      <c r="L28" s="109">
        <v>2</v>
      </c>
      <c r="M28" s="120"/>
      <c r="O28" s="83"/>
      <c r="Q28" s="25"/>
      <c r="V28" s="56"/>
    </row>
    <row r="29" spans="1:22" ht="12.75">
      <c r="A29" s="33" t="s">
        <v>131</v>
      </c>
      <c r="D29" s="109">
        <v>0</v>
      </c>
      <c r="E29" s="40"/>
      <c r="F29" s="109">
        <v>-5</v>
      </c>
      <c r="G29" s="160">
        <v>0</v>
      </c>
      <c r="I29" s="154">
        <v>-5</v>
      </c>
      <c r="J29" s="130">
        <v>0</v>
      </c>
      <c r="L29" s="109">
        <v>-5</v>
      </c>
      <c r="M29" s="120"/>
      <c r="O29" s="83"/>
      <c r="Q29" s="25"/>
      <c r="V29" s="56"/>
    </row>
    <row r="30" spans="1:22" ht="12.75">
      <c r="A30" s="33" t="s">
        <v>186</v>
      </c>
      <c r="D30" s="109">
        <v>202</v>
      </c>
      <c r="E30" s="40"/>
      <c r="F30" s="109">
        <v>0</v>
      </c>
      <c r="G30" s="160"/>
      <c r="I30" s="154"/>
      <c r="J30" s="130"/>
      <c r="L30" s="109"/>
      <c r="M30" s="120"/>
      <c r="O30" s="83"/>
      <c r="Q30" s="25"/>
      <c r="V30" s="56"/>
    </row>
    <row r="31" spans="1:22" ht="12.75">
      <c r="A31" s="33" t="s">
        <v>169</v>
      </c>
      <c r="D31" s="109">
        <v>0</v>
      </c>
      <c r="E31" s="40"/>
      <c r="F31" s="109">
        <v>164</v>
      </c>
      <c r="G31" s="130"/>
      <c r="I31" s="154"/>
      <c r="J31" s="130"/>
      <c r="L31" s="109"/>
      <c r="M31" s="120"/>
      <c r="O31" s="83"/>
      <c r="Q31" s="25"/>
      <c r="V31" s="56"/>
    </row>
    <row r="32" spans="1:22" ht="12.75">
      <c r="A32" s="33" t="s">
        <v>170</v>
      </c>
      <c r="D32" s="109">
        <v>0</v>
      </c>
      <c r="E32" s="40"/>
      <c r="F32" s="109">
        <v>-175</v>
      </c>
      <c r="G32" s="130"/>
      <c r="I32" s="154"/>
      <c r="J32" s="130"/>
      <c r="L32" s="109"/>
      <c r="M32" s="120"/>
      <c r="O32" s="83"/>
      <c r="Q32" s="25"/>
      <c r="V32" s="56"/>
    </row>
    <row r="33" spans="1:22" ht="12.75">
      <c r="A33" s="33" t="s">
        <v>41</v>
      </c>
      <c r="D33" s="110">
        <v>-138</v>
      </c>
      <c r="E33" s="40"/>
      <c r="F33" s="110">
        <v>0</v>
      </c>
      <c r="G33" s="110">
        <v>10</v>
      </c>
      <c r="I33" s="155">
        <v>0</v>
      </c>
      <c r="J33" s="131">
        <v>8</v>
      </c>
      <c r="L33" s="110"/>
      <c r="M33" s="121">
        <v>-2</v>
      </c>
      <c r="O33" s="84">
        <v>-36</v>
      </c>
      <c r="Q33" s="25"/>
      <c r="V33" s="56"/>
    </row>
    <row r="34" spans="4:22" ht="12.75">
      <c r="D34" s="85">
        <f>SUM(D19:D33)</f>
        <v>3743</v>
      </c>
      <c r="E34" s="85"/>
      <c r="F34" s="85">
        <f>SUM(F19:F33)</f>
        <v>5923</v>
      </c>
      <c r="G34" s="31">
        <f>SUM(G19:G33)</f>
        <v>2988</v>
      </c>
      <c r="I34" s="85">
        <f>SUM(I19:I33)</f>
        <v>3452</v>
      </c>
      <c r="J34" s="31">
        <f>SUM(J19:J33)</f>
        <v>2081</v>
      </c>
      <c r="L34" s="85">
        <f>SUM(L19:L33)</f>
        <v>2163</v>
      </c>
      <c r="M34" s="31">
        <f>SUM(M19:M33)</f>
        <v>1470</v>
      </c>
      <c r="O34" s="25">
        <f>SUM(O19:O33)</f>
        <v>1178</v>
      </c>
      <c r="Q34" s="25"/>
      <c r="R34" s="1" t="s">
        <v>7</v>
      </c>
      <c r="V34" s="56"/>
    </row>
    <row r="35" spans="4:22" ht="12.75">
      <c r="D35" s="43"/>
      <c r="E35" s="43"/>
      <c r="F35" s="43"/>
      <c r="G35" s="79"/>
      <c r="I35" s="111"/>
      <c r="J35" s="79"/>
      <c r="L35" s="111"/>
      <c r="M35" s="79"/>
      <c r="O35" s="29"/>
      <c r="Q35" s="25"/>
      <c r="R35" s="1" t="s">
        <v>62</v>
      </c>
      <c r="V35" s="56"/>
    </row>
    <row r="36" spans="1:22" ht="12.75">
      <c r="A36" s="1" t="s">
        <v>43</v>
      </c>
      <c r="D36" s="89">
        <f>+D16+D34</f>
        <v>4247</v>
      </c>
      <c r="E36" s="89"/>
      <c r="F36" s="49">
        <f>+F16+F34</f>
        <v>2714</v>
      </c>
      <c r="G36" s="49">
        <f>+G16+G34</f>
        <v>4291</v>
      </c>
      <c r="I36" s="89">
        <f>+I16+I34</f>
        <v>2487</v>
      </c>
      <c r="J36" s="49">
        <f>+J16+J34</f>
        <v>2913</v>
      </c>
      <c r="L36" s="89">
        <f>+L16+L34</f>
        <v>829</v>
      </c>
      <c r="M36" s="49">
        <f>+M16+M34</f>
        <v>1636</v>
      </c>
      <c r="O36" s="27">
        <f>+O16+O34</f>
        <v>120</v>
      </c>
      <c r="Q36" s="25"/>
      <c r="R36" s="1" t="s">
        <v>5</v>
      </c>
      <c r="V36" s="56"/>
    </row>
    <row r="37" spans="4:22" ht="12.75">
      <c r="D37" s="40"/>
      <c r="E37" s="40"/>
      <c r="F37" s="40"/>
      <c r="I37" s="78"/>
      <c r="L37" s="40"/>
      <c r="M37" s="49"/>
      <c r="Q37" s="25"/>
      <c r="R37" s="1" t="s">
        <v>19</v>
      </c>
      <c r="V37" s="56"/>
    </row>
    <row r="38" spans="1:22" ht="12.75">
      <c r="A38" s="87" t="s">
        <v>44</v>
      </c>
      <c r="D38" s="40"/>
      <c r="E38" s="40"/>
      <c r="F38" s="40"/>
      <c r="I38" s="78"/>
      <c r="L38" s="40"/>
      <c r="M38" s="49"/>
      <c r="R38" s="1" t="s">
        <v>14</v>
      </c>
      <c r="V38" s="56"/>
    </row>
    <row r="39" spans="1:22" ht="12.75">
      <c r="A39" s="1" t="s">
        <v>45</v>
      </c>
      <c r="D39" s="108">
        <v>54</v>
      </c>
      <c r="E39" s="40"/>
      <c r="F39" s="108">
        <v>332</v>
      </c>
      <c r="G39" s="165">
        <v>-154</v>
      </c>
      <c r="I39" s="153">
        <v>-286</v>
      </c>
      <c r="J39" s="108">
        <v>11</v>
      </c>
      <c r="L39" s="108">
        <v>144</v>
      </c>
      <c r="M39" s="128">
        <v>-250</v>
      </c>
      <c r="O39" s="74">
        <v>-660</v>
      </c>
      <c r="Q39" s="44"/>
      <c r="T39" s="56"/>
      <c r="V39" s="56"/>
    </row>
    <row r="40" spans="1:22" ht="12.75">
      <c r="A40" s="1" t="s">
        <v>46</v>
      </c>
      <c r="B40" s="56"/>
      <c r="D40" s="109">
        <f>3930+1717-355-493+126</f>
        <v>4925</v>
      </c>
      <c r="E40" s="40"/>
      <c r="F40" s="109">
        <v>-1637</v>
      </c>
      <c r="G40" s="166">
        <f>2968-1257-1845-406+61</f>
        <v>-479</v>
      </c>
      <c r="I40" s="154">
        <v>-3105</v>
      </c>
      <c r="J40" s="109">
        <f>2725-235+61</f>
        <v>2551</v>
      </c>
      <c r="L40" s="109">
        <v>-82</v>
      </c>
      <c r="M40" s="120">
        <f>-2055-518-52</f>
        <v>-2625</v>
      </c>
      <c r="O40" s="75">
        <v>-3500</v>
      </c>
      <c r="Q40" s="44"/>
      <c r="V40" s="56"/>
    </row>
    <row r="41" spans="1:22" ht="12.75" hidden="1">
      <c r="A41" s="1" t="s">
        <v>101</v>
      </c>
      <c r="B41" s="56"/>
      <c r="D41" s="109"/>
      <c r="E41" s="40"/>
      <c r="F41" s="109"/>
      <c r="G41" s="166"/>
      <c r="I41" s="154"/>
      <c r="J41" s="109"/>
      <c r="L41" s="109"/>
      <c r="M41" s="120">
        <v>-1226</v>
      </c>
      <c r="O41" s="75">
        <v>0</v>
      </c>
      <c r="Q41" s="44"/>
      <c r="V41" s="56"/>
    </row>
    <row r="42" spans="1:22" ht="12.75">
      <c r="A42" s="1" t="s">
        <v>47</v>
      </c>
      <c r="D42" s="109">
        <f>385-76-1207+377</f>
        <v>-521</v>
      </c>
      <c r="E42" s="40"/>
      <c r="F42" s="109">
        <v>2349</v>
      </c>
      <c r="G42" s="167">
        <f>421+3766-1207+389-5352</f>
        <v>-1983</v>
      </c>
      <c r="I42" s="155">
        <v>378</v>
      </c>
      <c r="J42" s="110">
        <f>156+4973-3020-344+327-1133</f>
        <v>959</v>
      </c>
      <c r="L42" s="110">
        <v>702</v>
      </c>
      <c r="M42" s="120">
        <f>2143+35-1992-1</f>
        <v>185</v>
      </c>
      <c r="O42" s="75">
        <v>2189</v>
      </c>
      <c r="Q42" s="44" t="s">
        <v>20</v>
      </c>
      <c r="T42" s="56"/>
      <c r="V42" s="56"/>
    </row>
    <row r="43" spans="1:22" ht="12.75">
      <c r="A43" s="1" t="s">
        <v>106</v>
      </c>
      <c r="D43" s="110">
        <v>-3040</v>
      </c>
      <c r="E43" s="40"/>
      <c r="F43" s="110">
        <v>2320</v>
      </c>
      <c r="G43" s="166"/>
      <c r="I43" s="154"/>
      <c r="J43" s="109"/>
      <c r="L43" s="109"/>
      <c r="M43" s="120">
        <v>1106</v>
      </c>
      <c r="O43" s="75">
        <v>-218</v>
      </c>
      <c r="Q43" s="25"/>
      <c r="V43" s="56"/>
    </row>
    <row r="44" spans="1:22" ht="12.75" hidden="1">
      <c r="A44" s="1" t="s">
        <v>114</v>
      </c>
      <c r="D44" s="40"/>
      <c r="E44" s="40"/>
      <c r="F44" s="40"/>
      <c r="G44" s="109"/>
      <c r="I44" s="154">
        <v>0</v>
      </c>
      <c r="J44" s="109"/>
      <c r="L44" s="109">
        <v>0</v>
      </c>
      <c r="M44" s="121">
        <v>-605</v>
      </c>
      <c r="O44" s="76">
        <v>0</v>
      </c>
      <c r="Q44" s="44"/>
      <c r="T44" s="56"/>
      <c r="V44" s="56"/>
    </row>
    <row r="45" spans="3:22" ht="12.75">
      <c r="C45" s="56"/>
      <c r="D45" s="85">
        <f>SUM(D39:D44)</f>
        <v>1418</v>
      </c>
      <c r="E45" s="85"/>
      <c r="F45" s="85">
        <f>SUM(F39:F44)</f>
        <v>3364</v>
      </c>
      <c r="G45" s="85">
        <f>SUM(G39:G44)</f>
        <v>-2616</v>
      </c>
      <c r="H45" s="56"/>
      <c r="I45" s="85">
        <f>SUM(I39:I44)</f>
        <v>-3013</v>
      </c>
      <c r="J45" s="85">
        <f>SUM(J39:J44)</f>
        <v>3521</v>
      </c>
      <c r="K45" s="56"/>
      <c r="L45" s="85">
        <f>SUM(L39:L44)</f>
        <v>764</v>
      </c>
      <c r="M45" s="85">
        <f>SUM(M39:M44)</f>
        <v>-3415</v>
      </c>
      <c r="O45" s="77">
        <f>SUM(O39:O44)</f>
        <v>-2189</v>
      </c>
      <c r="Q45" s="44"/>
      <c r="V45" s="56"/>
    </row>
    <row r="46" spans="4:22" ht="12.75">
      <c r="D46" s="40"/>
      <c r="E46" s="40"/>
      <c r="F46" s="40"/>
      <c r="I46" s="78"/>
      <c r="L46" s="40"/>
      <c r="M46" s="49"/>
      <c r="Q46" s="44"/>
      <c r="V46" s="56"/>
    </row>
    <row r="47" spans="1:22" ht="12.75">
      <c r="A47" s="1" t="s">
        <v>87</v>
      </c>
      <c r="D47" s="89">
        <f>+D36+D45</f>
        <v>5665</v>
      </c>
      <c r="E47" s="89"/>
      <c r="F47" s="14">
        <f>+F36+F45</f>
        <v>6078</v>
      </c>
      <c r="G47" s="14">
        <f>+G36+G45</f>
        <v>1675</v>
      </c>
      <c r="I47" s="89">
        <f>+I36+I45</f>
        <v>-526</v>
      </c>
      <c r="J47" s="14">
        <f>+J36+J45</f>
        <v>6434</v>
      </c>
      <c r="L47" s="89">
        <f>+L36+L45</f>
        <v>1593</v>
      </c>
      <c r="M47" s="14">
        <f>+M36+M45</f>
        <v>-1779</v>
      </c>
      <c r="N47" s="57"/>
      <c r="O47" s="10">
        <f>+O36+O45</f>
        <v>-2069</v>
      </c>
      <c r="Q47" s="25" t="s">
        <v>9</v>
      </c>
      <c r="V47" s="56"/>
    </row>
    <row r="48" spans="4:22" ht="12.75">
      <c r="D48" s="40"/>
      <c r="E48" s="40"/>
      <c r="F48" s="40"/>
      <c r="I48" s="78"/>
      <c r="L48" s="40"/>
      <c r="M48" s="49"/>
      <c r="Q48" s="25" t="s">
        <v>10</v>
      </c>
      <c r="V48" s="56"/>
    </row>
    <row r="49" spans="1:22" ht="12.75">
      <c r="A49" s="1" t="s">
        <v>48</v>
      </c>
      <c r="D49" s="40">
        <f>-D22</f>
        <v>-926</v>
      </c>
      <c r="E49" s="40"/>
      <c r="F49" s="40">
        <f>-F22</f>
        <v>-1114</v>
      </c>
      <c r="G49" s="40">
        <f>-G22</f>
        <v>-729</v>
      </c>
      <c r="I49" s="78">
        <f>-I22</f>
        <v>-800</v>
      </c>
      <c r="J49" s="40">
        <v>-509</v>
      </c>
      <c r="L49" s="40">
        <v>-508</v>
      </c>
      <c r="M49" s="85">
        <f>-M22</f>
        <v>-293</v>
      </c>
      <c r="O49" s="77">
        <v>-52</v>
      </c>
      <c r="Q49" s="25"/>
      <c r="R49" s="1" t="s">
        <v>11</v>
      </c>
      <c r="V49" s="56"/>
    </row>
    <row r="50" spans="1:22" ht="12.75">
      <c r="A50" s="1" t="s">
        <v>105</v>
      </c>
      <c r="D50" s="40">
        <v>2</v>
      </c>
      <c r="E50" s="40"/>
      <c r="F50" s="40">
        <v>470</v>
      </c>
      <c r="G50" s="40">
        <v>2</v>
      </c>
      <c r="I50" s="78">
        <v>469</v>
      </c>
      <c r="J50" s="40">
        <v>2</v>
      </c>
      <c r="L50" s="40">
        <v>469</v>
      </c>
      <c r="M50" s="85">
        <v>0</v>
      </c>
      <c r="O50" s="77">
        <v>12</v>
      </c>
      <c r="Q50" s="25"/>
      <c r="V50" s="56"/>
    </row>
    <row r="51" spans="1:22" ht="12.75">
      <c r="A51" s="1" t="s">
        <v>49</v>
      </c>
      <c r="D51" s="40">
        <v>-405</v>
      </c>
      <c r="E51" s="44"/>
      <c r="F51" s="40">
        <v>-234</v>
      </c>
      <c r="G51" s="85">
        <v>-380</v>
      </c>
      <c r="I51" s="85">
        <v>-214</v>
      </c>
      <c r="J51" s="85">
        <v>-176</v>
      </c>
      <c r="L51" s="85">
        <v>0</v>
      </c>
      <c r="M51" s="85">
        <v>-75</v>
      </c>
      <c r="O51" s="77">
        <v>0</v>
      </c>
      <c r="Q51" s="25"/>
      <c r="V51" s="56"/>
    </row>
    <row r="52" spans="1:22" ht="12.75">
      <c r="A52" s="3" t="s">
        <v>108</v>
      </c>
      <c r="D52" s="86">
        <f>SUM(D47:D51)</f>
        <v>4336</v>
      </c>
      <c r="E52" s="85"/>
      <c r="F52" s="86">
        <f>SUM(F47:F51)</f>
        <v>5200</v>
      </c>
      <c r="G52" s="86">
        <f>SUM(G47:G51)</f>
        <v>568</v>
      </c>
      <c r="I52" s="86">
        <f>SUM(I47:I51)</f>
        <v>-1071</v>
      </c>
      <c r="J52" s="86">
        <f>SUM(J47:J51)</f>
        <v>5751</v>
      </c>
      <c r="L52" s="86">
        <f>SUM(L47:L51)</f>
        <v>1554</v>
      </c>
      <c r="M52" s="86">
        <f>SUM(M47:M51)</f>
        <v>-2147</v>
      </c>
      <c r="O52" s="97">
        <f>SUM(O47:O51)</f>
        <v>-2109</v>
      </c>
      <c r="Q52" s="25"/>
      <c r="V52" s="56"/>
    </row>
    <row r="53" spans="4:22" ht="12.75">
      <c r="D53" s="40"/>
      <c r="E53" s="44"/>
      <c r="F53" s="40"/>
      <c r="I53" s="78"/>
      <c r="L53" s="40"/>
      <c r="M53" s="49"/>
      <c r="Q53" s="25" t="s">
        <v>8</v>
      </c>
      <c r="V53" s="56"/>
    </row>
    <row r="54" spans="1:22" ht="12.75">
      <c r="A54" s="127" t="s">
        <v>50</v>
      </c>
      <c r="D54" s="40"/>
      <c r="E54" s="40"/>
      <c r="F54" s="40"/>
      <c r="I54" s="78"/>
      <c r="L54" s="40"/>
      <c r="M54" s="49"/>
      <c r="Q54" s="25"/>
      <c r="V54" s="56"/>
    </row>
    <row r="55" spans="1:22" ht="12.75" hidden="1">
      <c r="A55" s="1" t="s">
        <v>183</v>
      </c>
      <c r="D55" s="40"/>
      <c r="E55" s="40"/>
      <c r="F55" s="168"/>
      <c r="I55" s="78"/>
      <c r="L55" s="40"/>
      <c r="M55" s="49"/>
      <c r="Q55" s="25"/>
      <c r="V55" s="56"/>
    </row>
    <row r="56" spans="1:22" ht="12.75">
      <c r="A56" s="1" t="s">
        <v>184</v>
      </c>
      <c r="D56" s="108"/>
      <c r="E56" s="40"/>
      <c r="F56" s="108"/>
      <c r="I56" s="78"/>
      <c r="L56" s="40"/>
      <c r="M56" s="49"/>
      <c r="Q56" s="25"/>
      <c r="V56" s="56"/>
    </row>
    <row r="57" spans="1:22" ht="12.75">
      <c r="A57" s="1" t="s">
        <v>185</v>
      </c>
      <c r="D57" s="109">
        <v>0</v>
      </c>
      <c r="E57" s="40"/>
      <c r="F57" s="109">
        <v>-1000</v>
      </c>
      <c r="I57" s="78"/>
      <c r="L57" s="40"/>
      <c r="M57" s="49"/>
      <c r="Q57" s="25"/>
      <c r="V57" s="56"/>
    </row>
    <row r="58" spans="1:22" ht="12.75">
      <c r="A58" s="1" t="s">
        <v>139</v>
      </c>
      <c r="D58" s="109">
        <f>-2346+1992</f>
        <v>-354</v>
      </c>
      <c r="E58" s="40"/>
      <c r="F58" s="109">
        <v>-695</v>
      </c>
      <c r="G58" s="165">
        <v>-278</v>
      </c>
      <c r="I58" s="153">
        <v>-2281</v>
      </c>
      <c r="J58" s="108">
        <f>-103-49</f>
        <v>-152</v>
      </c>
      <c r="L58" s="108">
        <v>-885</v>
      </c>
      <c r="M58" s="82">
        <v>-79</v>
      </c>
      <c r="O58" s="74">
        <v>-38</v>
      </c>
      <c r="Q58" s="25" t="s">
        <v>13</v>
      </c>
      <c r="U58" s="56"/>
      <c r="V58" s="56"/>
    </row>
    <row r="59" spans="1:22" ht="12.75">
      <c r="A59" s="1" t="s">
        <v>140</v>
      </c>
      <c r="D59" s="109">
        <f>-1029-1992</f>
        <v>-3021</v>
      </c>
      <c r="E59" s="40"/>
      <c r="F59" s="109">
        <v>0</v>
      </c>
      <c r="G59" s="166">
        <v>-2092</v>
      </c>
      <c r="I59" s="154">
        <v>0</v>
      </c>
      <c r="J59" s="109">
        <f>-6899+4907</f>
        <v>-1992</v>
      </c>
      <c r="L59" s="109">
        <v>0</v>
      </c>
      <c r="M59" s="83"/>
      <c r="O59" s="75"/>
      <c r="Q59" s="25"/>
      <c r="U59" s="56"/>
      <c r="V59" s="56"/>
    </row>
    <row r="60" spans="1:22" ht="12.75">
      <c r="A60" s="1" t="s">
        <v>138</v>
      </c>
      <c r="D60" s="109">
        <v>2078</v>
      </c>
      <c r="E60" s="40"/>
      <c r="F60" s="109">
        <v>130</v>
      </c>
      <c r="G60" s="166">
        <v>2015</v>
      </c>
      <c r="I60" s="154">
        <v>130</v>
      </c>
      <c r="J60" s="109"/>
      <c r="L60" s="109"/>
      <c r="M60" s="83"/>
      <c r="O60" s="75"/>
      <c r="Q60" s="25"/>
      <c r="U60" s="56"/>
      <c r="V60" s="56"/>
    </row>
    <row r="61" spans="1:22" ht="12.75">
      <c r="A61" s="1" t="s">
        <v>187</v>
      </c>
      <c r="D61" s="109">
        <v>100</v>
      </c>
      <c r="E61" s="40"/>
      <c r="F61" s="109">
        <v>0</v>
      </c>
      <c r="G61" s="166"/>
      <c r="I61" s="154"/>
      <c r="J61" s="109"/>
      <c r="L61" s="109"/>
      <c r="M61" s="83"/>
      <c r="O61" s="75"/>
      <c r="Q61" s="25"/>
      <c r="U61" s="56"/>
      <c r="V61" s="56"/>
    </row>
    <row r="62" spans="1:22" ht="12.75" hidden="1">
      <c r="A62" s="1" t="s">
        <v>132</v>
      </c>
      <c r="D62" s="109">
        <f>-3040+3040</f>
        <v>0</v>
      </c>
      <c r="E62" s="40"/>
      <c r="F62" s="109">
        <v>0</v>
      </c>
      <c r="G62" s="166">
        <v>2988</v>
      </c>
      <c r="I62" s="154">
        <v>1183</v>
      </c>
      <c r="J62" s="109">
        <f>1854-4907</f>
        <v>-3053</v>
      </c>
      <c r="L62" s="109">
        <v>-247</v>
      </c>
      <c r="M62" s="83"/>
      <c r="O62" s="75"/>
      <c r="Q62" s="25"/>
      <c r="U62" s="56"/>
      <c r="V62" s="56"/>
    </row>
    <row r="63" spans="1:22" ht="12.75">
      <c r="A63" s="1" t="s">
        <v>171</v>
      </c>
      <c r="D63" s="109">
        <v>2</v>
      </c>
      <c r="E63" s="40"/>
      <c r="F63" s="109">
        <v>0</v>
      </c>
      <c r="G63" s="166"/>
      <c r="I63" s="154"/>
      <c r="J63" s="109"/>
      <c r="L63" s="109"/>
      <c r="M63" s="83"/>
      <c r="O63" s="75"/>
      <c r="Q63" s="25"/>
      <c r="U63" s="56"/>
      <c r="V63" s="56"/>
    </row>
    <row r="64" spans="1:22" ht="12.75">
      <c r="A64" s="1" t="s">
        <v>86</v>
      </c>
      <c r="D64" s="109">
        <v>0</v>
      </c>
      <c r="E64" s="40"/>
      <c r="F64" s="109">
        <v>-588</v>
      </c>
      <c r="G64" s="166">
        <v>0</v>
      </c>
      <c r="I64" s="154">
        <v>-332</v>
      </c>
      <c r="J64" s="109">
        <v>0</v>
      </c>
      <c r="L64" s="109">
        <v>-200</v>
      </c>
      <c r="M64" s="83">
        <v>0</v>
      </c>
      <c r="O64" s="75">
        <v>-200</v>
      </c>
      <c r="Q64" s="25"/>
      <c r="V64" s="56"/>
    </row>
    <row r="65" spans="1:22" ht="12.75">
      <c r="A65" s="33" t="s">
        <v>133</v>
      </c>
      <c r="D65" s="109">
        <v>0</v>
      </c>
      <c r="E65" s="40"/>
      <c r="F65" s="109">
        <v>-2</v>
      </c>
      <c r="G65" s="166">
        <v>0</v>
      </c>
      <c r="I65" s="154">
        <v>12</v>
      </c>
      <c r="J65" s="109">
        <v>0</v>
      </c>
      <c r="L65" s="109">
        <v>11</v>
      </c>
      <c r="M65" s="83"/>
      <c r="O65" s="75"/>
      <c r="Q65" s="25"/>
      <c r="V65" s="56"/>
    </row>
    <row r="66" spans="1:22" ht="12.75">
      <c r="A66" s="1" t="s">
        <v>122</v>
      </c>
      <c r="D66" s="110">
        <f>-D33</f>
        <v>138</v>
      </c>
      <c r="E66" s="40"/>
      <c r="F66" s="110">
        <v>0</v>
      </c>
      <c r="G66" s="167">
        <f>-G33</f>
        <v>-10</v>
      </c>
      <c r="I66" s="155">
        <v>0</v>
      </c>
      <c r="J66" s="110">
        <v>-8</v>
      </c>
      <c r="L66" s="110">
        <v>0</v>
      </c>
      <c r="M66" s="84">
        <v>2</v>
      </c>
      <c r="O66" s="76">
        <v>36</v>
      </c>
      <c r="Q66" s="25"/>
      <c r="V66" s="56"/>
    </row>
    <row r="67" spans="1:22" ht="12.75">
      <c r="A67" s="3" t="s">
        <v>109</v>
      </c>
      <c r="D67" s="85">
        <f>SUM(D58:D66)</f>
        <v>-1057</v>
      </c>
      <c r="E67" s="85"/>
      <c r="F67" s="85">
        <f>SUM(F55:F66)</f>
        <v>-2155</v>
      </c>
      <c r="G67" s="85">
        <f>SUM(G58:G66)</f>
        <v>2623</v>
      </c>
      <c r="I67" s="85">
        <f>SUM(I58:I66)</f>
        <v>-1288</v>
      </c>
      <c r="J67" s="85">
        <f>SUM(J58:J66)</f>
        <v>-5205</v>
      </c>
      <c r="L67" s="85">
        <f>SUM(L58:L66)</f>
        <v>-1321</v>
      </c>
      <c r="M67" s="85">
        <f>SUM(M58:M66)</f>
        <v>-77</v>
      </c>
      <c r="O67" s="77">
        <f>SUM(O58:O66)</f>
        <v>-202</v>
      </c>
      <c r="Q67" s="25"/>
      <c r="R67" s="1" t="s">
        <v>22</v>
      </c>
      <c r="V67" s="56"/>
    </row>
    <row r="68" spans="4:22" ht="12.75">
      <c r="D68" s="40"/>
      <c r="E68" s="40"/>
      <c r="F68" s="40"/>
      <c r="I68" s="78"/>
      <c r="L68" s="40"/>
      <c r="M68" s="49"/>
      <c r="Q68" s="25"/>
      <c r="V68" s="56"/>
    </row>
    <row r="69" spans="1:22" ht="12.75">
      <c r="A69" s="127" t="s">
        <v>51</v>
      </c>
      <c r="D69" s="40"/>
      <c r="E69" s="40"/>
      <c r="F69" s="40"/>
      <c r="I69" s="78"/>
      <c r="L69" s="40"/>
      <c r="M69" s="49"/>
      <c r="Q69" s="25"/>
      <c r="V69" s="56"/>
    </row>
    <row r="70" spans="1:22" ht="12.75">
      <c r="A70" s="1" t="s">
        <v>172</v>
      </c>
      <c r="D70" s="108">
        <v>-631</v>
      </c>
      <c r="E70" s="40"/>
      <c r="F70" s="108">
        <v>425</v>
      </c>
      <c r="G70" s="108">
        <v>-1364</v>
      </c>
      <c r="I70" s="153">
        <v>738</v>
      </c>
      <c r="J70" s="108">
        <v>163</v>
      </c>
      <c r="L70" s="108">
        <v>557</v>
      </c>
      <c r="M70" s="82">
        <f>55-738</f>
        <v>-683</v>
      </c>
      <c r="O70" s="74">
        <v>-280</v>
      </c>
      <c r="Q70" s="25"/>
      <c r="V70" s="56"/>
    </row>
    <row r="71" spans="1:22" ht="12.75">
      <c r="A71" s="1" t="s">
        <v>188</v>
      </c>
      <c r="D71" s="109">
        <f>1900-978</f>
        <v>922</v>
      </c>
      <c r="E71" s="40"/>
      <c r="F71" s="109">
        <v>-727</v>
      </c>
      <c r="G71" s="109">
        <f>-713-500</f>
        <v>-1213</v>
      </c>
      <c r="I71" s="154">
        <v>-790</v>
      </c>
      <c r="J71" s="109">
        <v>-973</v>
      </c>
      <c r="L71" s="109">
        <v>-572</v>
      </c>
      <c r="M71" s="83">
        <v>-222</v>
      </c>
      <c r="O71" s="75">
        <v>-348</v>
      </c>
      <c r="Q71" s="25"/>
      <c r="V71" s="56"/>
    </row>
    <row r="72" spans="1:22" ht="12.75">
      <c r="A72" s="1" t="s">
        <v>178</v>
      </c>
      <c r="D72" s="110">
        <v>-508</v>
      </c>
      <c r="E72" s="40"/>
      <c r="F72" s="110">
        <v>-714</v>
      </c>
      <c r="G72" s="110">
        <v>-412</v>
      </c>
      <c r="I72" s="155">
        <v>981</v>
      </c>
      <c r="J72" s="110">
        <v>-255</v>
      </c>
      <c r="L72" s="110">
        <v>-107</v>
      </c>
      <c r="M72" s="84">
        <v>-127</v>
      </c>
      <c r="O72" s="76">
        <v>-95</v>
      </c>
      <c r="Q72" s="25"/>
      <c r="V72" s="56"/>
    </row>
    <row r="73" spans="1:22" ht="12.75">
      <c r="A73" s="3" t="s">
        <v>160</v>
      </c>
      <c r="D73" s="85">
        <f>SUM(D70:D72)</f>
        <v>-217</v>
      </c>
      <c r="E73" s="85"/>
      <c r="F73" s="85">
        <f>SUM(F70:F72)</f>
        <v>-1016</v>
      </c>
      <c r="G73" s="85">
        <f>SUM(G70:G72)</f>
        <v>-2989</v>
      </c>
      <c r="I73" s="85">
        <f>SUM(I70:I72)</f>
        <v>929</v>
      </c>
      <c r="J73" s="85">
        <f>SUM(J70:J72)</f>
        <v>-1065</v>
      </c>
      <c r="L73" s="85">
        <f>SUM(L70:L72)</f>
        <v>-122</v>
      </c>
      <c r="M73" s="85">
        <f>SUM(M70:M72)</f>
        <v>-1032</v>
      </c>
      <c r="O73" s="77">
        <f>SUM(O70:O72)</f>
        <v>-723</v>
      </c>
      <c r="Q73" s="25"/>
      <c r="V73" s="56"/>
    </row>
    <row r="74" spans="4:22" ht="12.75">
      <c r="D74" s="40"/>
      <c r="E74" s="40"/>
      <c r="F74" s="40"/>
      <c r="I74" s="78"/>
      <c r="L74" s="40"/>
      <c r="M74" s="49"/>
      <c r="Q74" s="25"/>
      <c r="V74" s="56"/>
    </row>
    <row r="75" spans="1:6" ht="12.75">
      <c r="A75" s="1" t="s">
        <v>159</v>
      </c>
      <c r="D75" s="40"/>
      <c r="E75" s="40"/>
      <c r="F75" s="40"/>
    </row>
    <row r="76" spans="4:6" ht="12.75">
      <c r="D76" s="40"/>
      <c r="E76" s="40"/>
      <c r="F76" s="40"/>
    </row>
    <row r="77" spans="1:22" ht="12.75">
      <c r="A77" s="3" t="s">
        <v>52</v>
      </c>
      <c r="C77" s="28"/>
      <c r="D77" s="40"/>
      <c r="E77" s="40"/>
      <c r="F77" s="40"/>
      <c r="G77" s="49"/>
      <c r="H77" s="28"/>
      <c r="I77" s="89"/>
      <c r="J77" s="49"/>
      <c r="K77" s="28"/>
      <c r="L77" s="89"/>
      <c r="M77" s="49"/>
      <c r="Q77" s="25"/>
      <c r="V77" s="56"/>
    </row>
    <row r="78" spans="1:22" ht="12.75">
      <c r="A78" s="3" t="s">
        <v>116</v>
      </c>
      <c r="C78" s="28"/>
      <c r="D78" s="40"/>
      <c r="E78" s="40"/>
      <c r="F78" s="8" t="s">
        <v>155</v>
      </c>
      <c r="G78" s="49"/>
      <c r="H78" s="28"/>
      <c r="I78" s="13" t="s">
        <v>155</v>
      </c>
      <c r="J78" s="49"/>
      <c r="K78" s="28"/>
      <c r="L78" s="13" t="s">
        <v>155</v>
      </c>
      <c r="M78" s="49"/>
      <c r="Q78" s="25"/>
      <c r="V78" s="56"/>
    </row>
    <row r="79" spans="4:5" ht="12.75">
      <c r="D79" s="40"/>
      <c r="E79" s="40"/>
    </row>
    <row r="80" spans="1:22" ht="12.75">
      <c r="A80" s="3"/>
      <c r="C80" s="28"/>
      <c r="D80" s="40"/>
      <c r="E80" s="40"/>
      <c r="F80" s="40"/>
      <c r="G80" s="49"/>
      <c r="H80" s="28"/>
      <c r="I80" s="13"/>
      <c r="J80" s="49"/>
      <c r="K80" s="28"/>
      <c r="L80" s="13"/>
      <c r="M80" s="49"/>
      <c r="Q80" s="25"/>
      <c r="V80" s="56"/>
    </row>
    <row r="81" spans="1:22" ht="12.75">
      <c r="A81" s="3"/>
      <c r="C81" s="28"/>
      <c r="D81" s="40"/>
      <c r="E81" s="40"/>
      <c r="F81" s="40"/>
      <c r="G81" s="49"/>
      <c r="H81" s="28"/>
      <c r="I81" s="13"/>
      <c r="J81" s="49"/>
      <c r="K81" s="28"/>
      <c r="L81" s="13"/>
      <c r="M81" s="49"/>
      <c r="Q81" s="25"/>
      <c r="V81" s="56"/>
    </row>
    <row r="82" spans="1:22" ht="12.75">
      <c r="A82" s="1" t="s">
        <v>161</v>
      </c>
      <c r="D82" s="40"/>
      <c r="E82" s="40"/>
      <c r="F82" s="40"/>
      <c r="M82" s="85">
        <f>+M52+M67+M73</f>
        <v>-3256</v>
      </c>
      <c r="O82" s="10">
        <f>+O52+O67+O73</f>
        <v>-3034</v>
      </c>
      <c r="Q82" s="25"/>
      <c r="V82" s="56"/>
    </row>
    <row r="83" spans="1:22" ht="12.75">
      <c r="A83" s="1" t="s">
        <v>162</v>
      </c>
      <c r="D83" s="85">
        <f>+D52+D67+D73</f>
        <v>3062</v>
      </c>
      <c r="E83" s="85"/>
      <c r="F83" s="85">
        <f>+F52+F67+F73</f>
        <v>2029</v>
      </c>
      <c r="G83" s="85">
        <f>+G52+G67+G73</f>
        <v>202</v>
      </c>
      <c r="I83" s="85">
        <f>+I52+I67+I73</f>
        <v>-1430</v>
      </c>
      <c r="J83" s="85">
        <f>+J52+J67+J73</f>
        <v>-519</v>
      </c>
      <c r="L83" s="85">
        <f>+L52+L67+L73</f>
        <v>111</v>
      </c>
      <c r="M83" s="85"/>
      <c r="O83" s="10"/>
      <c r="Q83" s="25"/>
      <c r="V83" s="56"/>
    </row>
    <row r="84" spans="4:22" ht="12.75">
      <c r="D84" s="40"/>
      <c r="E84" s="40"/>
      <c r="F84" s="40"/>
      <c r="G84" s="85"/>
      <c r="I84" s="85"/>
      <c r="J84" s="85"/>
      <c r="L84" s="85"/>
      <c r="M84" s="85"/>
      <c r="O84" s="10"/>
      <c r="Q84" s="25"/>
      <c r="V84" s="56"/>
    </row>
    <row r="85" spans="1:22" ht="12.75">
      <c r="A85" s="1" t="s">
        <v>147</v>
      </c>
      <c r="D85" s="40">
        <v>-124</v>
      </c>
      <c r="E85" s="40"/>
      <c r="F85" s="40">
        <v>-505</v>
      </c>
      <c r="G85" s="85">
        <v>-55</v>
      </c>
      <c r="I85" s="85">
        <v>1132</v>
      </c>
      <c r="J85" s="85">
        <v>517</v>
      </c>
      <c r="L85" s="85">
        <v>-432</v>
      </c>
      <c r="M85" s="85"/>
      <c r="O85" s="10"/>
      <c r="Q85" s="25"/>
      <c r="V85" s="56"/>
    </row>
    <row r="86" spans="4:22" ht="12.75">
      <c r="D86" s="40"/>
      <c r="E86" s="40"/>
      <c r="F86" s="40"/>
      <c r="G86" s="85"/>
      <c r="I86" s="85"/>
      <c r="J86" s="85"/>
      <c r="L86" s="85"/>
      <c r="M86" s="85"/>
      <c r="O86" s="10"/>
      <c r="Q86" s="25"/>
      <c r="V86" s="56"/>
    </row>
    <row r="87" spans="1:22" ht="12.75">
      <c r="A87" s="1" t="s">
        <v>203</v>
      </c>
      <c r="D87" s="40">
        <v>3876</v>
      </c>
      <c r="E87" s="44"/>
      <c r="F87" s="40">
        <v>2352</v>
      </c>
      <c r="G87" s="85">
        <v>3876</v>
      </c>
      <c r="I87" s="85">
        <v>2352</v>
      </c>
      <c r="J87" s="85">
        <v>3876</v>
      </c>
      <c r="L87" s="85">
        <v>2352</v>
      </c>
      <c r="M87" s="85"/>
      <c r="O87" s="10"/>
      <c r="Q87" s="25"/>
      <c r="V87" s="56"/>
    </row>
    <row r="88" spans="3:22" ht="12.75">
      <c r="C88" s="28"/>
      <c r="D88" s="40"/>
      <c r="E88" s="44"/>
      <c r="F88" s="40"/>
      <c r="G88" s="49"/>
      <c r="H88" s="28"/>
      <c r="I88" s="89"/>
      <c r="J88" s="49"/>
      <c r="K88" s="28"/>
      <c r="L88" s="89"/>
      <c r="M88" s="49"/>
      <c r="Q88" s="25"/>
      <c r="V88" s="56"/>
    </row>
    <row r="89" spans="1:22" ht="12.75">
      <c r="A89" s="3" t="s">
        <v>204</v>
      </c>
      <c r="C89" s="28"/>
      <c r="D89" s="86">
        <f>SUM(D83:D88)</f>
        <v>6814</v>
      </c>
      <c r="E89" s="85"/>
      <c r="F89" s="132">
        <f>SUM(F83:F88)</f>
        <v>3876</v>
      </c>
      <c r="G89" s="132">
        <f>SUM(G83:G88)</f>
        <v>4023</v>
      </c>
      <c r="H89" s="28"/>
      <c r="I89" s="86">
        <f>SUM(I83:I88)</f>
        <v>2054</v>
      </c>
      <c r="J89" s="132">
        <f>SUM(J83:J88)</f>
        <v>3874</v>
      </c>
      <c r="K89" s="28"/>
      <c r="L89" s="86">
        <f>SUM(L83:L88)</f>
        <v>2031</v>
      </c>
      <c r="M89" s="49"/>
      <c r="Q89" s="25"/>
      <c r="V89" s="56"/>
    </row>
    <row r="90" spans="1:22" ht="12.75">
      <c r="A90" s="3"/>
      <c r="C90" s="28"/>
      <c r="D90" s="40"/>
      <c r="E90" s="44"/>
      <c r="F90" s="40"/>
      <c r="G90" s="31"/>
      <c r="H90" s="28"/>
      <c r="I90" s="85"/>
      <c r="J90" s="31"/>
      <c r="K90" s="28"/>
      <c r="L90" s="85"/>
      <c r="M90" s="49"/>
      <c r="Q90" s="25"/>
      <c r="V90" s="56"/>
    </row>
    <row r="91" spans="1:22" ht="12.75">
      <c r="A91" s="3" t="s">
        <v>148</v>
      </c>
      <c r="D91" s="40"/>
      <c r="E91" s="44"/>
      <c r="F91" s="40"/>
      <c r="G91" s="49"/>
      <c r="I91" s="89"/>
      <c r="J91" s="49"/>
      <c r="L91" s="89"/>
      <c r="M91" s="49">
        <v>3876</v>
      </c>
      <c r="O91" s="27">
        <v>2352</v>
      </c>
      <c r="Q91" s="25"/>
      <c r="V91" s="56"/>
    </row>
    <row r="92" spans="1:22" ht="12.75">
      <c r="A92" s="3"/>
      <c r="D92" s="40"/>
      <c r="E92" s="44"/>
      <c r="F92" s="40"/>
      <c r="G92" s="49"/>
      <c r="I92" s="89"/>
      <c r="J92" s="49"/>
      <c r="L92" s="89"/>
      <c r="M92" s="49"/>
      <c r="Q92" s="25"/>
      <c r="V92" s="56"/>
    </row>
    <row r="93" spans="1:22" ht="12.75">
      <c r="A93" s="1" t="s">
        <v>163</v>
      </c>
      <c r="D93" s="40">
        <f>+'BS'!E36-'BS'!E43-D97</f>
        <v>3983</v>
      </c>
      <c r="E93" s="44"/>
      <c r="F93" s="40">
        <v>3636</v>
      </c>
      <c r="G93" s="49">
        <f>+'BS'!F36-'BS'!F43-107</f>
        <v>1312</v>
      </c>
      <c r="I93" s="89">
        <v>176</v>
      </c>
      <c r="J93" s="49">
        <v>624</v>
      </c>
      <c r="L93" s="89">
        <v>1717</v>
      </c>
      <c r="M93" s="49"/>
      <c r="Q93" s="25"/>
      <c r="V93" s="56"/>
    </row>
    <row r="94" spans="1:22" ht="12.75">
      <c r="A94" s="1" t="s">
        <v>164</v>
      </c>
      <c r="D94" s="43">
        <f>+'BS'!E35</f>
        <v>2609</v>
      </c>
      <c r="E94" s="44"/>
      <c r="F94" s="43">
        <v>78</v>
      </c>
      <c r="G94" s="79">
        <f>'BS'!F35</f>
        <v>2604</v>
      </c>
      <c r="I94" s="111">
        <v>78</v>
      </c>
      <c r="J94" s="79">
        <v>2571</v>
      </c>
      <c r="L94" s="111">
        <v>78</v>
      </c>
      <c r="M94" s="49"/>
      <c r="Q94" s="25"/>
      <c r="V94" s="56"/>
    </row>
    <row r="95" spans="4:22" ht="12.75">
      <c r="D95" s="89">
        <f>SUM(D93:D94)</f>
        <v>6592</v>
      </c>
      <c r="E95" s="85"/>
      <c r="F95" s="49">
        <f>SUM(F93:F94)</f>
        <v>3714</v>
      </c>
      <c r="G95" s="49">
        <f>SUM(G93:G94)</f>
        <v>3916</v>
      </c>
      <c r="I95" s="89">
        <f>SUM(I93:I94)</f>
        <v>254</v>
      </c>
      <c r="J95" s="49">
        <f>SUM(J93:J94)</f>
        <v>3195</v>
      </c>
      <c r="L95" s="89">
        <f>SUM(L93:L94)</f>
        <v>1795</v>
      </c>
      <c r="M95" s="49"/>
      <c r="Q95" s="25"/>
      <c r="V95" s="56"/>
    </row>
    <row r="96" spans="4:22" ht="12.75">
      <c r="D96" s="40"/>
      <c r="E96" s="44"/>
      <c r="F96" s="40"/>
      <c r="G96" s="49"/>
      <c r="I96" s="89"/>
      <c r="J96" s="49"/>
      <c r="L96" s="89"/>
      <c r="M96" s="49"/>
      <c r="Q96" s="25"/>
      <c r="V96" s="56"/>
    </row>
    <row r="97" spans="1:22" ht="12.75">
      <c r="A97" s="1" t="s">
        <v>149</v>
      </c>
      <c r="D97" s="40">
        <v>222</v>
      </c>
      <c r="E97" s="44"/>
      <c r="F97" s="40">
        <v>162</v>
      </c>
      <c r="G97" s="49">
        <v>107</v>
      </c>
      <c r="I97" s="89">
        <v>1800</v>
      </c>
      <c r="J97" s="49">
        <v>679</v>
      </c>
      <c r="L97" s="89">
        <v>236</v>
      </c>
      <c r="M97" s="49"/>
      <c r="Q97" s="25"/>
      <c r="V97" s="56"/>
    </row>
    <row r="98" spans="4:22" ht="12.75">
      <c r="D98" s="40"/>
      <c r="E98" s="44"/>
      <c r="F98" s="40"/>
      <c r="G98" s="49"/>
      <c r="I98" s="89"/>
      <c r="J98" s="49"/>
      <c r="L98" s="89"/>
      <c r="M98" s="49"/>
      <c r="Q98" s="25"/>
      <c r="V98" s="56"/>
    </row>
    <row r="99" spans="4:22" ht="12.75">
      <c r="D99" s="86">
        <f>SUM(D95:D98)</f>
        <v>6814</v>
      </c>
      <c r="E99" s="85"/>
      <c r="F99" s="98">
        <f>SUM(F95:F98)</f>
        <v>3876</v>
      </c>
      <c r="G99" s="98">
        <f>SUM(G95:G98)</f>
        <v>4023</v>
      </c>
      <c r="I99" s="86">
        <f>SUM(I95:I98)</f>
        <v>2054</v>
      </c>
      <c r="J99" s="98">
        <f>SUM(J95:J98)</f>
        <v>3874</v>
      </c>
      <c r="L99" s="86">
        <f>SUM(L95:L98)</f>
        <v>2031</v>
      </c>
      <c r="M99" s="98">
        <f>SUM(M77:M91)</f>
        <v>620</v>
      </c>
      <c r="O99" s="34">
        <f>SUM(O77:O91)</f>
        <v>-682</v>
      </c>
      <c r="Q99" s="25"/>
      <c r="V99" s="56"/>
    </row>
    <row r="100" spans="4:22" ht="12.75">
      <c r="D100" s="85"/>
      <c r="E100" s="85"/>
      <c r="F100" s="16"/>
      <c r="G100" s="16"/>
      <c r="I100" s="85"/>
      <c r="J100" s="16"/>
      <c r="L100" s="85"/>
      <c r="M100" s="16"/>
      <c r="O100" s="25"/>
      <c r="Q100" s="25"/>
      <c r="V100" s="56"/>
    </row>
    <row r="101" spans="4:22" ht="12.75">
      <c r="D101" s="85"/>
      <c r="E101" s="85"/>
      <c r="F101" s="16"/>
      <c r="G101" s="16"/>
      <c r="I101" s="85"/>
      <c r="J101" s="16"/>
      <c r="L101" s="85"/>
      <c r="M101" s="16"/>
      <c r="O101" s="25"/>
      <c r="Q101" s="25"/>
      <c r="V101" s="56"/>
    </row>
    <row r="102" spans="4:22" ht="12.75">
      <c r="D102" s="85"/>
      <c r="E102" s="85"/>
      <c r="F102" s="16"/>
      <c r="G102" s="16"/>
      <c r="I102" s="85"/>
      <c r="J102" s="16"/>
      <c r="L102" s="85"/>
      <c r="M102" s="16"/>
      <c r="O102" s="25"/>
      <c r="Q102" s="25"/>
      <c r="V102" s="56"/>
    </row>
    <row r="103" spans="4:22" ht="12.75">
      <c r="D103" s="85"/>
      <c r="E103" s="85"/>
      <c r="F103" s="16"/>
      <c r="G103" s="16"/>
      <c r="I103" s="85"/>
      <c r="J103" s="16"/>
      <c r="L103" s="85"/>
      <c r="M103" s="16"/>
      <c r="O103" s="25"/>
      <c r="Q103" s="25"/>
      <c r="V103" s="56"/>
    </row>
    <row r="104" spans="4:22" ht="12.75">
      <c r="D104" s="85"/>
      <c r="E104" s="85"/>
      <c r="F104" s="16"/>
      <c r="G104" s="16"/>
      <c r="I104" s="85"/>
      <c r="J104" s="16"/>
      <c r="L104" s="85"/>
      <c r="M104" s="16"/>
      <c r="O104" s="25"/>
      <c r="Q104" s="25"/>
      <c r="V104" s="56"/>
    </row>
    <row r="105" spans="4:22" ht="12.75">
      <c r="D105" s="85"/>
      <c r="E105" s="85"/>
      <c r="F105" s="16"/>
      <c r="G105" s="16"/>
      <c r="I105" s="85"/>
      <c r="J105" s="16"/>
      <c r="L105" s="85"/>
      <c r="M105" s="16"/>
      <c r="O105" s="25"/>
      <c r="Q105" s="25"/>
      <c r="V105" s="56"/>
    </row>
    <row r="106" spans="4:22" ht="12.75">
      <c r="D106" s="85"/>
      <c r="E106" s="85"/>
      <c r="F106" s="16"/>
      <c r="G106" s="16"/>
      <c r="I106" s="85"/>
      <c r="J106" s="16"/>
      <c r="L106" s="85"/>
      <c r="M106" s="16"/>
      <c r="O106" s="25"/>
      <c r="Q106" s="25"/>
      <c r="V106" s="56"/>
    </row>
    <row r="107" spans="4:22" ht="12.75">
      <c r="D107" s="85"/>
      <c r="E107" s="85"/>
      <c r="F107" s="16"/>
      <c r="G107" s="16"/>
      <c r="I107" s="85"/>
      <c r="J107" s="16"/>
      <c r="L107" s="85"/>
      <c r="M107" s="16"/>
      <c r="O107" s="25"/>
      <c r="Q107" s="25"/>
      <c r="V107" s="56"/>
    </row>
    <row r="108" spans="4:22" ht="12.75">
      <c r="D108" s="85"/>
      <c r="E108" s="85"/>
      <c r="F108" s="16"/>
      <c r="G108" s="16"/>
      <c r="I108" s="85"/>
      <c r="J108" s="16"/>
      <c r="L108" s="85"/>
      <c r="M108" s="16"/>
      <c r="O108" s="25"/>
      <c r="Q108" s="25"/>
      <c r="V108" s="56"/>
    </row>
    <row r="109" spans="4:22" ht="12.75">
      <c r="D109" s="85"/>
      <c r="E109" s="85"/>
      <c r="F109" s="16"/>
      <c r="G109" s="16"/>
      <c r="I109" s="85"/>
      <c r="J109" s="16"/>
      <c r="L109" s="85"/>
      <c r="M109" s="16"/>
      <c r="O109" s="25"/>
      <c r="Q109" s="25"/>
      <c r="V109" s="56"/>
    </row>
    <row r="110" spans="4:22" ht="12.75">
      <c r="D110" s="85"/>
      <c r="E110" s="85"/>
      <c r="F110" s="16"/>
      <c r="G110" s="16"/>
      <c r="I110" s="85"/>
      <c r="J110" s="16"/>
      <c r="L110" s="85"/>
      <c r="M110" s="16"/>
      <c r="O110" s="25"/>
      <c r="Q110" s="25"/>
      <c r="V110" s="56"/>
    </row>
    <row r="111" spans="4:22" ht="12.75">
      <c r="D111" s="85"/>
      <c r="E111" s="85"/>
      <c r="F111" s="16"/>
      <c r="G111" s="16"/>
      <c r="I111" s="85"/>
      <c r="J111" s="16"/>
      <c r="L111" s="85"/>
      <c r="M111" s="16"/>
      <c r="O111" s="25"/>
      <c r="Q111" s="25"/>
      <c r="V111" s="56"/>
    </row>
    <row r="112" spans="4:22" ht="12.75">
      <c r="D112" s="85"/>
      <c r="E112" s="85"/>
      <c r="F112" s="16"/>
      <c r="G112" s="16"/>
      <c r="I112" s="85"/>
      <c r="J112" s="16"/>
      <c r="L112" s="85"/>
      <c r="M112" s="16"/>
      <c r="O112" s="25"/>
      <c r="Q112" s="25"/>
      <c r="V112" s="56"/>
    </row>
    <row r="113" spans="4:22" ht="12.75">
      <c r="D113" s="85"/>
      <c r="E113" s="85"/>
      <c r="F113" s="16"/>
      <c r="G113" s="16"/>
      <c r="I113" s="85"/>
      <c r="J113" s="16"/>
      <c r="L113" s="85"/>
      <c r="M113" s="16"/>
      <c r="O113" s="25"/>
      <c r="Q113" s="25"/>
      <c r="V113" s="56"/>
    </row>
    <row r="114" spans="4:22" ht="12.75">
      <c r="D114" s="85"/>
      <c r="E114" s="85"/>
      <c r="F114" s="16"/>
      <c r="G114" s="16"/>
      <c r="I114" s="85"/>
      <c r="J114" s="16"/>
      <c r="L114" s="85"/>
      <c r="M114" s="16"/>
      <c r="O114" s="25"/>
      <c r="Q114" s="25"/>
      <c r="V114" s="56"/>
    </row>
    <row r="115" spans="4:22" ht="12.75">
      <c r="D115" s="85"/>
      <c r="E115" s="85"/>
      <c r="F115" s="16"/>
      <c r="G115" s="16"/>
      <c r="I115" s="85"/>
      <c r="J115" s="16"/>
      <c r="L115" s="85"/>
      <c r="M115" s="16"/>
      <c r="O115" s="25"/>
      <c r="Q115" s="25"/>
      <c r="V115" s="56"/>
    </row>
    <row r="116" spans="4:22" ht="12.75">
      <c r="D116" s="85"/>
      <c r="E116" s="85"/>
      <c r="F116" s="16"/>
      <c r="G116" s="16"/>
      <c r="I116" s="85"/>
      <c r="J116" s="16"/>
      <c r="L116" s="85"/>
      <c r="M116" s="16"/>
      <c r="O116" s="25"/>
      <c r="Q116" s="25"/>
      <c r="V116" s="56"/>
    </row>
    <row r="117" spans="4:22" ht="12.75">
      <c r="D117" s="85"/>
      <c r="E117" s="85"/>
      <c r="F117" s="16"/>
      <c r="G117" s="16"/>
      <c r="I117" s="85"/>
      <c r="J117" s="16"/>
      <c r="L117" s="85"/>
      <c r="M117" s="16"/>
      <c r="O117" s="25"/>
      <c r="Q117" s="25"/>
      <c r="V117" s="56"/>
    </row>
    <row r="118" spans="4:22" ht="12.75">
      <c r="D118" s="85"/>
      <c r="E118" s="85"/>
      <c r="F118" s="16"/>
      <c r="G118" s="16"/>
      <c r="I118" s="85"/>
      <c r="J118" s="16"/>
      <c r="L118" s="85"/>
      <c r="M118" s="16"/>
      <c r="O118" s="25"/>
      <c r="Q118" s="25"/>
      <c r="V118" s="56"/>
    </row>
    <row r="119" spans="4:22" ht="12.75">
      <c r="D119" s="85"/>
      <c r="E119" s="85"/>
      <c r="F119" s="16"/>
      <c r="G119" s="16"/>
      <c r="I119" s="85"/>
      <c r="J119" s="16"/>
      <c r="L119" s="85"/>
      <c r="M119" s="16"/>
      <c r="O119" s="25"/>
      <c r="Q119" s="25"/>
      <c r="V119" s="56"/>
    </row>
    <row r="120" spans="4:22" ht="12.75">
      <c r="D120" s="85"/>
      <c r="E120" s="85"/>
      <c r="F120" s="16"/>
      <c r="G120" s="16"/>
      <c r="I120" s="85"/>
      <c r="J120" s="16"/>
      <c r="L120" s="85"/>
      <c r="M120" s="16"/>
      <c r="O120" s="25"/>
      <c r="Q120" s="25"/>
      <c r="V120" s="56"/>
    </row>
    <row r="121" spans="4:22" ht="12.75">
      <c r="D121" s="85"/>
      <c r="E121" s="85"/>
      <c r="F121" s="16"/>
      <c r="G121" s="16"/>
      <c r="I121" s="85"/>
      <c r="J121" s="16"/>
      <c r="L121" s="85"/>
      <c r="M121" s="16"/>
      <c r="O121" s="25"/>
      <c r="Q121" s="25"/>
      <c r="V121" s="56"/>
    </row>
    <row r="122" spans="4:22" ht="12.75">
      <c r="D122" s="85"/>
      <c r="E122" s="85"/>
      <c r="F122" s="16"/>
      <c r="G122" s="16"/>
      <c r="I122" s="85"/>
      <c r="J122" s="16"/>
      <c r="L122" s="85"/>
      <c r="M122" s="16"/>
      <c r="O122" s="25"/>
      <c r="Q122" s="25"/>
      <c r="V122" s="56"/>
    </row>
    <row r="123" spans="4:22" ht="12.75">
      <c r="D123" s="85"/>
      <c r="E123" s="85"/>
      <c r="F123" s="16"/>
      <c r="G123" s="16"/>
      <c r="I123" s="85"/>
      <c r="J123" s="16"/>
      <c r="L123" s="85"/>
      <c r="M123" s="16"/>
      <c r="O123" s="25"/>
      <c r="Q123" s="25"/>
      <c r="V123" s="56"/>
    </row>
    <row r="124" spans="4:22" ht="12.75">
      <c r="D124" s="85"/>
      <c r="E124" s="85"/>
      <c r="F124" s="16"/>
      <c r="G124" s="16"/>
      <c r="I124" s="85"/>
      <c r="J124" s="16"/>
      <c r="L124" s="85"/>
      <c r="M124" s="16"/>
      <c r="O124" s="25"/>
      <c r="Q124" s="25"/>
      <c r="V124" s="56"/>
    </row>
    <row r="125" spans="4:22" ht="12.75">
      <c r="D125" s="85"/>
      <c r="E125" s="85"/>
      <c r="F125" s="16"/>
      <c r="G125" s="16"/>
      <c r="I125" s="85"/>
      <c r="J125" s="16"/>
      <c r="L125" s="85"/>
      <c r="M125" s="16"/>
      <c r="O125" s="25"/>
      <c r="Q125" s="25"/>
      <c r="V125" s="56"/>
    </row>
    <row r="126" spans="4:22" ht="12.75">
      <c r="D126" s="85"/>
      <c r="E126" s="85"/>
      <c r="F126" s="16"/>
      <c r="G126" s="16"/>
      <c r="I126" s="85"/>
      <c r="J126" s="16"/>
      <c r="L126" s="85"/>
      <c r="M126" s="16"/>
      <c r="O126" s="25"/>
      <c r="Q126" s="25"/>
      <c r="V126" s="56"/>
    </row>
    <row r="127" spans="4:22" ht="12.75">
      <c r="D127" s="85"/>
      <c r="E127" s="85"/>
      <c r="F127" s="16"/>
      <c r="G127" s="16"/>
      <c r="I127" s="85"/>
      <c r="J127" s="16"/>
      <c r="L127" s="85"/>
      <c r="M127" s="16"/>
      <c r="O127" s="25"/>
      <c r="Q127" s="25"/>
      <c r="V127" s="56"/>
    </row>
    <row r="128" spans="4:22" ht="12.75">
      <c r="D128" s="85"/>
      <c r="E128" s="85"/>
      <c r="F128" s="16"/>
      <c r="G128" s="16"/>
      <c r="I128" s="85"/>
      <c r="J128" s="16"/>
      <c r="L128" s="85"/>
      <c r="M128" s="16"/>
      <c r="O128" s="25"/>
      <c r="Q128" s="25"/>
      <c r="V128" s="56"/>
    </row>
    <row r="129" spans="4:22" ht="12.75">
      <c r="D129" s="85"/>
      <c r="E129" s="85"/>
      <c r="F129" s="16"/>
      <c r="G129" s="16"/>
      <c r="I129" s="85"/>
      <c r="J129" s="16"/>
      <c r="L129" s="85"/>
      <c r="M129" s="16"/>
      <c r="O129" s="25"/>
      <c r="Q129" s="25"/>
      <c r="V129" s="56"/>
    </row>
    <row r="130" spans="4:22" ht="12.75">
      <c r="D130" s="85"/>
      <c r="E130" s="85"/>
      <c r="F130" s="16"/>
      <c r="G130" s="16"/>
      <c r="I130" s="85"/>
      <c r="J130" s="16"/>
      <c r="L130" s="85"/>
      <c r="M130" s="16"/>
      <c r="O130" s="25"/>
      <c r="Q130" s="25"/>
      <c r="V130" s="56"/>
    </row>
    <row r="131" spans="5:22" ht="12.75">
      <c r="E131" s="24"/>
      <c r="F131" s="40"/>
      <c r="Q131" s="25"/>
      <c r="V131" s="56"/>
    </row>
    <row r="132" spans="1:22" ht="12.75">
      <c r="A132" s="1" t="s">
        <v>159</v>
      </c>
      <c r="F132" s="40"/>
      <c r="Q132" s="25"/>
      <c r="V132" s="56"/>
    </row>
    <row r="133" spans="17:22" ht="12.75">
      <c r="Q133" s="25"/>
      <c r="V133" s="56"/>
    </row>
    <row r="134" spans="1:17" ht="12.75">
      <c r="A134" s="3" t="s">
        <v>52</v>
      </c>
      <c r="O134" s="96"/>
      <c r="Q134" s="96"/>
    </row>
    <row r="135" spans="1:12" ht="12.75">
      <c r="A135" s="3" t="s">
        <v>116</v>
      </c>
      <c r="F135" s="8" t="s">
        <v>156</v>
      </c>
      <c r="I135" s="13" t="s">
        <v>156</v>
      </c>
      <c r="L135" s="13" t="s">
        <v>156</v>
      </c>
    </row>
    <row r="137" spans="1:13" ht="12.75">
      <c r="A137" s="4"/>
      <c r="G137" s="158"/>
      <c r="M137" s="27"/>
    </row>
    <row r="138" ht="12.75">
      <c r="O138" s="80"/>
    </row>
    <row r="139" ht="12.75">
      <c r="O139" s="28"/>
    </row>
  </sheetData>
  <printOptions horizontalCentered="1"/>
  <pageMargins left="0.75" right="0.5" top="0.5" bottom="0.34" header="0.5" footer="0.22"/>
  <pageSetup horizontalDpi="180" verticalDpi="18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B840wvd</cp:lastModifiedBy>
  <cp:lastPrinted>2009-05-26T03:47:28Z</cp:lastPrinted>
  <dcterms:created xsi:type="dcterms:W3CDTF">1999-10-15T08:00:31Z</dcterms:created>
  <dcterms:modified xsi:type="dcterms:W3CDTF">2009-05-27T09:34:03Z</dcterms:modified>
  <cp:category/>
  <cp:version/>
  <cp:contentType/>
  <cp:contentStatus/>
</cp:coreProperties>
</file>